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19152" windowHeight="5712"/>
  </bookViews>
  <sheets>
    <sheet name="Simulateur calcul assistance" sheetId="1" r:id="rId1"/>
    <sheet name="BDD" sheetId="2" state="hidden" r:id="rId2"/>
  </sheets>
  <definedNames>
    <definedName name="_xlnm.Print_Area" localSheetId="0">'Simulateur calcul assistance'!$A$1:$G$63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1" i="1" l="1"/>
  <c r="M41" i="1"/>
  <c r="A46" i="1"/>
  <c r="D41" i="1"/>
  <c r="A26" i="1" l="1"/>
  <c r="D51" i="1"/>
  <c r="F45" i="1"/>
  <c r="E45" i="1"/>
  <c r="G48" i="1"/>
  <c r="G45" i="1" l="1"/>
  <c r="D50" i="1" s="1"/>
  <c r="L3" i="2" l="1"/>
  <c r="M3" i="2" s="1"/>
  <c r="Q3" i="2" l="1"/>
  <c r="G43" i="1" l="1"/>
  <c r="B46" i="1"/>
  <c r="M1" i="1"/>
  <c r="Q6" i="2" l="1"/>
  <c r="Q2" i="2"/>
  <c r="T2" i="2" s="1"/>
  <c r="U2" i="2" s="1"/>
  <c r="Q5" i="2"/>
  <c r="R3" i="2"/>
  <c r="Q4" i="2"/>
  <c r="N1" i="1"/>
  <c r="D16" i="1"/>
  <c r="R5" i="2" l="1"/>
  <c r="T5" i="2" s="1"/>
  <c r="T3" i="2"/>
  <c r="U3" i="2" s="1"/>
  <c r="L6" i="2"/>
  <c r="L2" i="2"/>
  <c r="O2" i="2" s="1"/>
  <c r="P2" i="2" s="1"/>
  <c r="V2" i="2" s="1"/>
  <c r="L4" i="2"/>
  <c r="L5" i="2"/>
  <c r="R2" i="2"/>
  <c r="D18" i="1"/>
  <c r="D14" i="1"/>
  <c r="D10" i="1"/>
  <c r="D8" i="1"/>
  <c r="M8" i="1" s="1"/>
  <c r="F37" i="1"/>
  <c r="M43" i="1" l="1"/>
  <c r="C43" i="1" s="1"/>
  <c r="N43" i="1"/>
  <c r="D43" i="1" s="1"/>
  <c r="F46" i="1"/>
  <c r="F47" i="1" s="1"/>
  <c r="M5" i="2"/>
  <c r="O5" i="2" s="1"/>
  <c r="O3" i="2"/>
  <c r="F7" i="2"/>
  <c r="E7" i="2"/>
  <c r="E24" i="1" s="1"/>
  <c r="E46" i="1" l="1"/>
  <c r="E47" i="1" s="1"/>
  <c r="P3" i="2"/>
  <c r="V3" i="2" s="1"/>
  <c r="T7" i="2" s="1"/>
  <c r="V7" i="2" s="1"/>
  <c r="E26" i="1"/>
  <c r="G46" i="1" l="1"/>
  <c r="G47" i="1" s="1"/>
  <c r="E37" i="1"/>
  <c r="E38" i="1" s="1"/>
  <c r="E55" i="1" l="1"/>
  <c r="E58" i="1"/>
  <c r="E52" i="1"/>
  <c r="E53" i="1" l="1"/>
</calcChain>
</file>

<file path=xl/sharedStrings.xml><?xml version="1.0" encoding="utf-8"?>
<sst xmlns="http://schemas.openxmlformats.org/spreadsheetml/2006/main" count="102" uniqueCount="87">
  <si>
    <t>Forfait journalier vêtements</t>
  </si>
  <si>
    <t>Forfait journalier alimentation</t>
  </si>
  <si>
    <t>Forfait journalier complément a</t>
  </si>
  <si>
    <t>Forfait journalier hygiène</t>
  </si>
  <si>
    <t>16 et plus</t>
  </si>
  <si>
    <t>&lt; 16 ans</t>
  </si>
  <si>
    <t>Total forfait journalier</t>
  </si>
  <si>
    <t>Fofait journalier complément b</t>
  </si>
  <si>
    <t>Nb personnes dans UA</t>
  </si>
  <si>
    <t>Période concernée</t>
  </si>
  <si>
    <t>Mois concerné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</si>
  <si>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</si>
  <si>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</si>
  <si>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</si>
  <si>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</si>
  <si>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</si>
  <si>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</si>
  <si>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</si>
  <si>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</si>
  <si>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</si>
  <si>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Revenu</t>
  </si>
  <si>
    <t>Apprentissage</t>
  </si>
  <si>
    <t>Activité lucrative</t>
  </si>
  <si>
    <t>Octobre</t>
  </si>
  <si>
    <t>Novembre</t>
  </si>
  <si>
    <t>Décembre</t>
  </si>
  <si>
    <t>18 ans et plus</t>
  </si>
  <si>
    <t>Moins de 16 ans</t>
  </si>
  <si>
    <t>Logement EVAM</t>
  </si>
  <si>
    <t>Non</t>
  </si>
  <si>
    <t>Oui</t>
  </si>
  <si>
    <t>Total des prestations d'assistance estimées</t>
  </si>
  <si>
    <t>Total charges du budget</t>
  </si>
  <si>
    <t xml:space="preserve">Transport - art. 127 GA </t>
  </si>
  <si>
    <t>Se référer au décompte précédent, le total de la rubrique "Prestations frais médicaux (no 9)"</t>
  </si>
  <si>
    <t>Merci de choisir</t>
  </si>
  <si>
    <t>UA -16 ans</t>
  </si>
  <si>
    <t>16 ans ou 17 ans</t>
  </si>
  <si>
    <t>Aucune source de revenu</t>
  </si>
  <si>
    <t>Versement salaire</t>
  </si>
  <si>
    <t>A l'EVAM</t>
  </si>
  <si>
    <t>Sur propre compte</t>
  </si>
  <si>
    <t xml:space="preserve">Se référer au décompte précédent </t>
  </si>
  <si>
    <t>Chômage</t>
  </si>
  <si>
    <t>Logez-vous dans un logement fourni par l'EVAM</t>
  </si>
  <si>
    <t>Prestations financières</t>
  </si>
  <si>
    <t>Prestations en nature</t>
  </si>
  <si>
    <t>A compléter</t>
  </si>
  <si>
    <t xml:space="preserve">Type de revenu </t>
  </si>
  <si>
    <r>
      <t xml:space="preserve">Nombre de personnes - Uniquement </t>
    </r>
    <r>
      <rPr>
        <b/>
        <sz val="9"/>
        <color theme="1"/>
        <rFont val="Tahoma"/>
        <family val="2"/>
      </rPr>
      <t>dans l'unité d'assistance</t>
    </r>
    <r>
      <rPr>
        <sz val="9"/>
        <color theme="1"/>
        <rFont val="Tahoma"/>
        <family val="2"/>
      </rPr>
      <t xml:space="preserve"> :</t>
    </r>
  </si>
  <si>
    <t xml:space="preserve">Décembre </t>
  </si>
  <si>
    <t>?</t>
  </si>
  <si>
    <t>Adulte 1</t>
  </si>
  <si>
    <t>Adulte 2</t>
  </si>
  <si>
    <t>Déduc. Forf.</t>
  </si>
  <si>
    <t>Min</t>
  </si>
  <si>
    <t>Max</t>
  </si>
  <si>
    <t>Rev. Adult2</t>
  </si>
  <si>
    <t>Rev. Adult1</t>
  </si>
  <si>
    <t>Total</t>
  </si>
  <si>
    <t>Prime emploi famille - art. 38 GA</t>
  </si>
  <si>
    <t>Prime empl. Adulte 1</t>
  </si>
  <si>
    <t>Prime empl. Adulte 2</t>
  </si>
  <si>
    <t>Total Prime</t>
  </si>
  <si>
    <t>par enfant</t>
  </si>
  <si>
    <t>SI(ET(Feuil1!E40="Activité lucrative";Feuil1!F40="Activité lucrative";300;T7))</t>
  </si>
  <si>
    <t>GUIDE-ASSISTANCE.pdf (evam.ch)</t>
  </si>
  <si>
    <t>Lien du Guide d'assistance (GA)</t>
  </si>
  <si>
    <t>Votre participation estimée à votre budget d'assistance mensuel</t>
  </si>
  <si>
    <t>Selon cette simulation, vous seriez considéré(e) comme :</t>
  </si>
  <si>
    <t>Revenu déterminant pris en compte dans le budget d'assistance - art. 36 GA</t>
  </si>
  <si>
    <t>Revenu considéré par l'EVAM - art. 35 GA</t>
  </si>
  <si>
    <t>Autre revenu (rente/PC /etc.)</t>
  </si>
  <si>
    <t>Résultat estimé de votre décompte d'assistance mensuel</t>
  </si>
  <si>
    <t>Rajout avance sur salaire, repas et logement fourni par l'employeur - art. 33 GA</t>
  </si>
  <si>
    <t>Salaire/Revenu net du mois de</t>
  </si>
  <si>
    <t>max</t>
  </si>
  <si>
    <r>
      <rPr>
        <b/>
        <sz val="14"/>
        <color theme="1"/>
        <rFont val="Tahoma"/>
        <family val="2"/>
      </rPr>
      <t>Simulateur de calcul d'un budget d'assistance mensuel</t>
    </r>
    <r>
      <rPr>
        <b/>
        <sz val="15"/>
        <color theme="1"/>
        <rFont val="Tahoma"/>
        <family val="2"/>
      </rPr>
      <t xml:space="preserve">
</t>
    </r>
    <r>
      <rPr>
        <i/>
        <sz val="11"/>
        <color theme="1"/>
        <rFont val="Tahoma"/>
        <family val="2"/>
      </rPr>
      <t>(Le résultat de ce calcul est à caractère purement indicatif et ne peut être considéré comme une décision administrative)</t>
    </r>
  </si>
  <si>
    <t xml:space="preserve">   Déduction forfaitaire - art. 37 GA      </t>
  </si>
  <si>
    <t>Détails des revenus</t>
  </si>
  <si>
    <t>*</t>
  </si>
  <si>
    <t>* D'autres éléments peuvent influencer le résultat estimé (prestations supplémentaires, avance sur assistance, remboursement de dettes, rendez-vous manqué, sanctions administratives, etc…)</t>
  </si>
  <si>
    <t>Salaire versé sur le compte de l'EVAM</t>
  </si>
  <si>
    <t>Se référer au décompte précédent, le total de la rubrique "Prestation d'hébergement (no 6)"</t>
  </si>
  <si>
    <t>Prestations hébergement - art. 107 à 111 GA</t>
  </si>
  <si>
    <t>Prestations entretien - art. 126 GA</t>
  </si>
  <si>
    <t>Prestations frais médiaux - art. 146 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</si>
</sst>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#,##0\ &quot;CHF&quot;;\-#,##0\ &quot;CHF&quot;"/>
    <numFmt numFmtId="7" formatCode="#,##0.00\ &quot;CHF&quot;;\-#,##0.00\ &quot;CHF&quot;"/>
    <numFmt numFmtId="164" formatCode="&quot;Fr.&quot;\ * #,##0.00;\-* #,##0.00\ &quot;CHF&quot;_-;"/>
    <numFmt numFmtId="165" formatCode="General\ &quot;Personnes&quot;"/>
    <numFmt numFmtId="166" formatCode="General\ &quot;Personne(s)&quot;"/>
    <numFmt numFmtId="167" formatCode="General\ &quot;enfant(s)&quot;"/>
    <numFmt numFmtId="168" formatCode="0\ &quot;CHF&quot;;\-0;;@"/>
    <numFmt numFmtId="169" formatCode="#,##0.00\ &quot;CHF&quot;;\-#,##0.00\ &quot;CHF&quot;;;@"/>
  </numFmts>
  <fonts count="24" x14ac:knownFonts="1">
    <font>
      <sz val="11"/>
      <color theme="1"/>
      <name val="Calibri"/>
      <family val="2"/>
      <scheme val="minor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9"/>
      <name val="Tahoma"/>
      <family val="2"/>
    </font>
    <font>
      <i/>
      <sz val="7.5"/>
      <color theme="1"/>
      <name val="Tahoma"/>
      <family val="2"/>
    </font>
    <font>
      <b/>
      <sz val="15"/>
      <color theme="1"/>
      <name val="Tahoma"/>
      <family val="2"/>
    </font>
    <font>
      <sz val="9"/>
      <color rgb="FFFF0000"/>
      <name val="Tahoma"/>
      <family val="2"/>
    </font>
    <font>
      <sz val="11"/>
      <color theme="0"/>
      <name val="Calibri"/>
      <family val="2"/>
      <scheme val="minor"/>
    </font>
    <font>
      <i/>
      <strike/>
      <sz val="9"/>
      <color rgb="FFFF0000"/>
      <name val="Tahoma"/>
      <family val="2"/>
    </font>
    <font>
      <b/>
      <sz val="14"/>
      <color theme="1"/>
      <name val="Tahoma"/>
      <family val="2"/>
    </font>
    <font>
      <sz val="8.5"/>
      <color theme="1"/>
      <name val="Tahoma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0"/>
      <name val="Tahoma"/>
      <family val="2"/>
    </font>
    <font>
      <i/>
      <sz val="10"/>
      <name val="Tahoma"/>
      <family val="2"/>
    </font>
    <font>
      <u/>
      <sz val="11"/>
      <color theme="10"/>
      <name val="Calibri"/>
      <family val="2"/>
      <scheme val="minor"/>
    </font>
    <font>
      <sz val="11"/>
      <color theme="1"/>
      <name val="Tahoma"/>
      <family val="2"/>
    </font>
    <font>
      <sz val="15"/>
      <color rgb="FFFF0000"/>
      <name val="Tahoma"/>
      <family val="2"/>
    </font>
    <font>
      <b/>
      <sz val="12"/>
      <color theme="1"/>
      <name val="Tahoma"/>
      <family val="2"/>
    </font>
    <font>
      <i/>
      <sz val="11"/>
      <color theme="1"/>
      <name val="Tahoma"/>
      <family val="2"/>
    </font>
    <font>
      <sz val="11"/>
      <color rgb="FFFF0000"/>
      <name val="Calibri"/>
      <family val="2"/>
      <scheme val="minor"/>
    </font>
    <font>
      <sz val="7"/>
      <name val="Tahoma"/>
      <family val="2"/>
    </font>
    <font>
      <i/>
      <sz val="10"/>
      <color rgb="FF002060"/>
      <name val="Tahoma"/>
      <family val="2"/>
    </font>
    <font>
      <sz val="15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83">
    <xf numFmtId="0" fontId="0" fillId="0" borderId="0" xfId="0"/>
    <xf numFmtId="164" fontId="0" fillId="0" borderId="0" xfId="0" applyNumberFormat="1"/>
    <xf numFmtId="0" fontId="0" fillId="0" borderId="0" xfId="0" applyAlignmen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0" fillId="0" borderId="0" xfId="0" quotePrefix="1"/>
    <xf numFmtId="5" fontId="0" fillId="0" borderId="11" xfId="0" applyNumberFormat="1" applyBorder="1"/>
    <xf numFmtId="0" fontId="0" fillId="0" borderId="11" xfId="0" applyBorder="1"/>
    <xf numFmtId="0" fontId="7" fillId="5" borderId="0" xfId="0" applyFont="1" applyFill="1"/>
    <xf numFmtId="5" fontId="0" fillId="6" borderId="11" xfId="0" applyNumberFormat="1" applyFill="1" applyBorder="1"/>
    <xf numFmtId="0" fontId="0" fillId="6" borderId="11" xfId="0" applyFill="1" applyBorder="1"/>
    <xf numFmtId="0" fontId="12" fillId="6" borderId="11" xfId="0" applyFont="1" applyFill="1" applyBorder="1"/>
    <xf numFmtId="0" fontId="7" fillId="5" borderId="11" xfId="0" applyFont="1" applyFill="1" applyBorder="1" applyAlignment="1"/>
    <xf numFmtId="0" fontId="0" fillId="0" borderId="11" xfId="0" applyFill="1" applyBorder="1"/>
    <xf numFmtId="0" fontId="7" fillId="5" borderId="27" xfId="0" applyFont="1" applyFill="1" applyBorder="1" applyAlignment="1">
      <alignment horizontal="center" wrapText="1"/>
    </xf>
    <xf numFmtId="0" fontId="12" fillId="2" borderId="11" xfId="0" applyFont="1" applyFill="1" applyBorder="1" applyAlignment="1"/>
    <xf numFmtId="0" fontId="12" fillId="2" borderId="11" xfId="0" applyFont="1" applyFill="1" applyBorder="1" applyAlignment="1">
      <alignment wrapText="1"/>
    </xf>
    <xf numFmtId="0" fontId="12" fillId="7" borderId="11" xfId="0" applyFont="1" applyFill="1" applyBorder="1" applyAlignment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6" fillId="0" borderId="0" xfId="0" applyFont="1" applyAlignment="1" applyProtection="1">
      <alignment horizontal="right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Protection="1"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Fill="1" applyProtection="1">
      <protection hidden="1"/>
    </xf>
    <xf numFmtId="0" fontId="6" fillId="0" borderId="0" xfId="0" applyFont="1" applyFill="1" applyAlignment="1" applyProtection="1">
      <alignment horizontal="right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Protection="1">
      <protection hidden="1"/>
    </xf>
    <xf numFmtId="0" fontId="1" fillId="0" borderId="0" xfId="0" applyFont="1" applyAlignment="1" applyProtection="1">
      <protection hidden="1"/>
    </xf>
    <xf numFmtId="0" fontId="1" fillId="0" borderId="11" xfId="0" applyFont="1" applyBorder="1" applyProtection="1">
      <protection hidden="1"/>
    </xf>
    <xf numFmtId="0" fontId="1" fillId="0" borderId="12" xfId="0" applyFont="1" applyBorder="1" applyProtection="1">
      <protection hidden="1"/>
    </xf>
    <xf numFmtId="0" fontId="1" fillId="0" borderId="13" xfId="0" applyFont="1" applyBorder="1" applyProtection="1">
      <protection hidden="1"/>
    </xf>
    <xf numFmtId="0" fontId="1" fillId="0" borderId="15" xfId="0" applyFont="1" applyBorder="1" applyProtection="1">
      <protection hidden="1"/>
    </xf>
    <xf numFmtId="168" fontId="0" fillId="0" borderId="0" xfId="0" applyNumberFormat="1" applyProtection="1">
      <protection hidden="1"/>
    </xf>
    <xf numFmtId="0" fontId="1" fillId="0" borderId="21" xfId="0" applyFont="1" applyBorder="1" applyProtection="1">
      <protection hidden="1"/>
    </xf>
    <xf numFmtId="0" fontId="1" fillId="0" borderId="0" xfId="0" applyFont="1" applyBorder="1" applyProtection="1">
      <protection hidden="1"/>
    </xf>
    <xf numFmtId="0" fontId="1" fillId="0" borderId="22" xfId="0" applyFont="1" applyBorder="1" applyProtection="1">
      <protection hidden="1"/>
    </xf>
    <xf numFmtId="0" fontId="1" fillId="0" borderId="24" xfId="0" applyFont="1" applyBorder="1" applyAlignment="1" applyProtection="1">
      <protection hidden="1"/>
    </xf>
    <xf numFmtId="0" fontId="1" fillId="0" borderId="25" xfId="0" applyFont="1" applyBorder="1" applyProtection="1">
      <protection hidden="1"/>
    </xf>
    <xf numFmtId="0" fontId="1" fillId="0" borderId="26" xfId="0" applyFont="1" applyBorder="1" applyProtection="1">
      <protection hidden="1"/>
    </xf>
    <xf numFmtId="168" fontId="6" fillId="0" borderId="0" xfId="0" applyNumberFormat="1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1" fillId="0" borderId="12" xfId="0" applyFont="1" applyBorder="1" applyAlignment="1" applyProtection="1">
      <alignment vertical="center"/>
      <protection hidden="1"/>
    </xf>
    <xf numFmtId="0" fontId="1" fillId="0" borderId="18" xfId="0" applyFont="1" applyBorder="1" applyProtection="1">
      <protection hidden="1"/>
    </xf>
    <xf numFmtId="0" fontId="1" fillId="0" borderId="3" xfId="0" applyFont="1" applyBorder="1" applyAlignment="1" applyProtection="1">
      <alignment vertical="center"/>
      <protection hidden="1"/>
    </xf>
    <xf numFmtId="0" fontId="1" fillId="0" borderId="4" xfId="0" applyFont="1" applyBorder="1" applyAlignment="1" applyProtection="1">
      <alignment vertical="center" wrapText="1"/>
      <protection hidden="1"/>
    </xf>
    <xf numFmtId="0" fontId="1" fillId="0" borderId="5" xfId="0" applyFont="1" applyBorder="1" applyAlignment="1" applyProtection="1">
      <alignment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168" fontId="11" fillId="0" borderId="36" xfId="0" applyNumberFormat="1" applyFont="1" applyBorder="1" applyAlignment="1" applyProtection="1">
      <alignment horizontal="center" vertical="center"/>
      <protection hidden="1"/>
    </xf>
    <xf numFmtId="0" fontId="8" fillId="0" borderId="6" xfId="0" applyFont="1" applyBorder="1" applyAlignment="1" applyProtection="1">
      <alignment wrapText="1"/>
      <protection hidden="1"/>
    </xf>
    <xf numFmtId="0" fontId="8" fillId="0" borderId="0" xfId="0" applyFont="1" applyBorder="1" applyAlignment="1" applyProtection="1">
      <alignment wrapText="1"/>
      <protection hidden="1"/>
    </xf>
    <xf numFmtId="168" fontId="0" fillId="0" borderId="30" xfId="0" applyNumberFormat="1" applyBorder="1" applyProtection="1">
      <protection hidden="1"/>
    </xf>
    <xf numFmtId="0" fontId="1" fillId="0" borderId="28" xfId="0" applyFont="1" applyBorder="1" applyAlignment="1" applyProtection="1">
      <protection hidden="1"/>
    </xf>
    <xf numFmtId="0" fontId="1" fillId="0" borderId="0" xfId="0" applyFont="1" applyFill="1" applyBorder="1" applyProtection="1">
      <protection hidden="1"/>
    </xf>
    <xf numFmtId="0" fontId="1" fillId="4" borderId="0" xfId="0" applyFont="1" applyFill="1" applyAlignment="1" applyProtection="1">
      <alignment horizontal="center" vertical="center"/>
      <protection locked="0"/>
    </xf>
    <xf numFmtId="0" fontId="3" fillId="4" borderId="0" xfId="0" applyFont="1" applyFill="1" applyAlignment="1" applyProtection="1">
      <alignment horizontal="center" vertical="center"/>
      <protection locked="0"/>
    </xf>
    <xf numFmtId="169" fontId="1" fillId="0" borderId="15" xfId="0" applyNumberFormat="1" applyFont="1" applyBorder="1" applyProtection="1">
      <protection hidden="1"/>
    </xf>
    <xf numFmtId="169" fontId="1" fillId="0" borderId="22" xfId="0" applyNumberFormat="1" applyFont="1" applyBorder="1" applyProtection="1">
      <protection hidden="1"/>
    </xf>
    <xf numFmtId="169" fontId="1" fillId="2" borderId="26" xfId="0" applyNumberFormat="1" applyFont="1" applyFill="1" applyBorder="1" applyProtection="1">
      <protection locked="0"/>
    </xf>
    <xf numFmtId="169" fontId="1" fillId="0" borderId="2" xfId="0" applyNumberFormat="1" applyFont="1" applyBorder="1" applyProtection="1">
      <protection hidden="1"/>
    </xf>
    <xf numFmtId="169" fontId="1" fillId="0" borderId="18" xfId="0" applyNumberFormat="1" applyFont="1" applyBorder="1" applyProtection="1">
      <protection hidden="1"/>
    </xf>
    <xf numFmtId="169" fontId="1" fillId="0" borderId="13" xfId="0" applyNumberFormat="1" applyFont="1" applyBorder="1" applyProtection="1">
      <protection hidden="1"/>
    </xf>
    <xf numFmtId="169" fontId="1" fillId="0" borderId="0" xfId="0" applyNumberFormat="1" applyFont="1" applyProtection="1">
      <protection hidden="1"/>
    </xf>
    <xf numFmtId="169" fontId="1" fillId="0" borderId="15" xfId="0" applyNumberFormat="1" applyFont="1" applyFill="1" applyBorder="1" applyProtection="1">
      <protection locked="0"/>
    </xf>
    <xf numFmtId="169" fontId="1" fillId="0" borderId="19" xfId="0" applyNumberFormat="1" applyFont="1" applyBorder="1" applyAlignment="1" applyProtection="1">
      <alignment vertical="center"/>
      <protection hidden="1"/>
    </xf>
    <xf numFmtId="169" fontId="1" fillId="0" borderId="5" xfId="0" applyNumberFormat="1" applyFont="1" applyBorder="1" applyAlignment="1" applyProtection="1">
      <alignment vertical="center"/>
      <protection hidden="1"/>
    </xf>
    <xf numFmtId="169" fontId="1" fillId="0" borderId="0" xfId="0" applyNumberFormat="1" applyFont="1" applyBorder="1" applyAlignment="1" applyProtection="1">
      <alignment horizontal="center" vertical="center"/>
      <protection hidden="1"/>
    </xf>
    <xf numFmtId="169" fontId="1" fillId="0" borderId="35" xfId="0" applyNumberFormat="1" applyFont="1" applyBorder="1" applyAlignment="1" applyProtection="1">
      <alignment horizontal="center" vertical="center"/>
      <protection hidden="1"/>
    </xf>
    <xf numFmtId="169" fontId="1" fillId="2" borderId="31" xfId="0" applyNumberFormat="1" applyFont="1" applyFill="1" applyBorder="1" applyAlignment="1" applyProtection="1">
      <alignment vertical="center"/>
      <protection locked="0"/>
    </xf>
    <xf numFmtId="169" fontId="1" fillId="2" borderId="32" xfId="0" applyNumberFormat="1" applyFont="1" applyFill="1" applyBorder="1" applyAlignment="1" applyProtection="1">
      <alignment vertical="center"/>
      <protection locked="0"/>
    </xf>
    <xf numFmtId="169" fontId="0" fillId="0" borderId="30" xfId="0" applyNumberFormat="1" applyBorder="1" applyProtection="1"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169" fontId="1" fillId="2" borderId="15" xfId="0" applyNumberFormat="1" applyFont="1" applyFill="1" applyBorder="1" applyAlignment="1" applyProtection="1">
      <alignment vertical="center"/>
      <protection locked="0"/>
    </xf>
    <xf numFmtId="0" fontId="1" fillId="0" borderId="29" xfId="0" applyFont="1" applyBorder="1" applyAlignment="1" applyProtection="1">
      <alignment vertical="center"/>
      <protection hidden="1"/>
    </xf>
    <xf numFmtId="0" fontId="1" fillId="0" borderId="30" xfId="0" applyFont="1" applyBorder="1" applyAlignment="1" applyProtection="1">
      <alignment vertical="center"/>
      <protection hidden="1"/>
    </xf>
    <xf numFmtId="169" fontId="0" fillId="0" borderId="30" xfId="0" applyNumberFormat="1" applyBorder="1" applyAlignment="1" applyProtection="1">
      <alignment vertical="center"/>
      <protection hidden="1"/>
    </xf>
    <xf numFmtId="0" fontId="0" fillId="0" borderId="29" xfId="0" applyBorder="1" applyAlignment="1" applyProtection="1">
      <alignment vertical="center"/>
      <protection hidden="1"/>
    </xf>
    <xf numFmtId="0" fontId="0" fillId="0" borderId="30" xfId="0" applyBorder="1" applyAlignment="1" applyProtection="1">
      <alignment vertical="center"/>
      <protection hidden="1"/>
    </xf>
    <xf numFmtId="169" fontId="1" fillId="0" borderId="31" xfId="0" applyNumberFormat="1" applyFont="1" applyFill="1" applyBorder="1" applyAlignment="1" applyProtection="1">
      <alignment vertical="center"/>
      <protection hidden="1"/>
    </xf>
    <xf numFmtId="169" fontId="1" fillId="0" borderId="32" xfId="0" applyNumberFormat="1" applyFont="1" applyFill="1" applyBorder="1" applyAlignment="1" applyProtection="1">
      <alignment vertical="center"/>
      <protection hidden="1"/>
    </xf>
    <xf numFmtId="0" fontId="13" fillId="8" borderId="28" xfId="0" applyFont="1" applyFill="1" applyBorder="1" applyAlignment="1" applyProtection="1">
      <alignment vertical="center"/>
      <protection hidden="1"/>
    </xf>
    <xf numFmtId="0" fontId="13" fillId="8" borderId="29" xfId="0" applyFont="1" applyFill="1" applyBorder="1" applyAlignment="1" applyProtection="1">
      <alignment vertical="center"/>
      <protection hidden="1"/>
    </xf>
    <xf numFmtId="169" fontId="1" fillId="0" borderId="31" xfId="0" applyNumberFormat="1" applyFont="1" applyBorder="1" applyAlignment="1" applyProtection="1">
      <alignment vertical="center"/>
      <protection hidden="1"/>
    </xf>
    <xf numFmtId="169" fontId="1" fillId="0" borderId="32" xfId="0" applyNumberFormat="1" applyFont="1" applyBorder="1" applyAlignment="1" applyProtection="1">
      <alignment vertical="center"/>
      <protection hidden="1"/>
    </xf>
    <xf numFmtId="0" fontId="1" fillId="0" borderId="8" xfId="0" applyFont="1" applyBorder="1" applyAlignment="1" applyProtection="1">
      <alignment vertical="center"/>
      <protection hidden="1"/>
    </xf>
    <xf numFmtId="0" fontId="1" fillId="0" borderId="9" xfId="0" applyFont="1" applyBorder="1" applyAlignment="1" applyProtection="1">
      <alignment vertical="center"/>
      <protection hidden="1"/>
    </xf>
    <xf numFmtId="169" fontId="1" fillId="2" borderId="33" xfId="0" applyNumberFormat="1" applyFont="1" applyFill="1" applyBorder="1" applyAlignment="1" applyProtection="1">
      <alignment vertical="center"/>
      <protection locked="0"/>
    </xf>
    <xf numFmtId="169" fontId="1" fillId="2" borderId="34" xfId="0" applyNumberFormat="1" applyFont="1" applyFill="1" applyBorder="1" applyAlignment="1" applyProtection="1">
      <alignment vertical="center"/>
      <protection locked="0"/>
    </xf>
    <xf numFmtId="169" fontId="0" fillId="0" borderId="37" xfId="0" applyNumberFormat="1" applyBorder="1" applyAlignment="1" applyProtection="1">
      <alignment vertical="center"/>
      <protection hidden="1"/>
    </xf>
    <xf numFmtId="0" fontId="14" fillId="0" borderId="29" xfId="0" applyFont="1" applyBorder="1" applyProtection="1">
      <protection hidden="1"/>
    </xf>
    <xf numFmtId="0" fontId="1" fillId="0" borderId="24" xfId="0" applyFont="1" applyBorder="1" applyProtection="1">
      <protection hidden="1"/>
    </xf>
    <xf numFmtId="169" fontId="1" fillId="0" borderId="26" xfId="0" applyNumberFormat="1" applyFont="1" applyBorder="1" applyProtection="1">
      <protection hidden="1"/>
    </xf>
    <xf numFmtId="0" fontId="15" fillId="0" borderId="0" xfId="1"/>
    <xf numFmtId="169" fontId="1" fillId="2" borderId="39" xfId="0" applyNumberFormat="1" applyFont="1" applyFill="1" applyBorder="1" applyAlignment="1" applyProtection="1">
      <alignment horizontal="center" vertical="center" wrapText="1"/>
      <protection locked="0"/>
    </xf>
    <xf numFmtId="169" fontId="1" fillId="2" borderId="38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Protection="1">
      <protection hidden="1"/>
    </xf>
    <xf numFmtId="169" fontId="1" fillId="0" borderId="14" xfId="0" applyNumberFormat="1" applyFont="1" applyBorder="1" applyProtection="1">
      <protection locked="0"/>
    </xf>
    <xf numFmtId="169" fontId="1" fillId="0" borderId="40" xfId="0" applyNumberFormat="1" applyFont="1" applyFill="1" applyBorder="1" applyAlignment="1" applyProtection="1">
      <alignment horizontal="right" vertical="center"/>
      <protection hidden="1"/>
    </xf>
    <xf numFmtId="169" fontId="1" fillId="0" borderId="41" xfId="0" applyNumberFormat="1" applyFont="1" applyFill="1" applyBorder="1" applyProtection="1">
      <protection hidden="1"/>
    </xf>
    <xf numFmtId="169" fontId="1" fillId="0" borderId="42" xfId="0" applyNumberFormat="1" applyFont="1" applyFill="1" applyBorder="1" applyProtection="1">
      <protection hidden="1"/>
    </xf>
    <xf numFmtId="169" fontId="1" fillId="0" borderId="41" xfId="0" applyNumberFormat="1" applyFont="1" applyBorder="1" applyProtection="1">
      <protection hidden="1"/>
    </xf>
    <xf numFmtId="169" fontId="1" fillId="0" borderId="42" xfId="0" applyNumberFormat="1" applyFont="1" applyBorder="1" applyProtection="1">
      <protection hidden="1"/>
    </xf>
    <xf numFmtId="169" fontId="1" fillId="0" borderId="43" xfId="0" applyNumberFormat="1" applyFont="1" applyBorder="1" applyProtection="1">
      <protection hidden="1"/>
    </xf>
    <xf numFmtId="169" fontId="1" fillId="0" borderId="40" xfId="0" applyNumberFormat="1" applyFont="1" applyFill="1" applyBorder="1" applyProtection="1">
      <protection locked="0"/>
    </xf>
    <xf numFmtId="169" fontId="1" fillId="0" borderId="28" xfId="0" applyNumberFormat="1" applyFont="1" applyBorder="1" applyProtection="1">
      <protection hidden="1"/>
    </xf>
    <xf numFmtId="169" fontId="1" fillId="0" borderId="29" xfId="0" applyNumberFormat="1" applyFont="1" applyBorder="1" applyProtection="1">
      <protection hidden="1"/>
    </xf>
    <xf numFmtId="0" fontId="2" fillId="0" borderId="28" xfId="0" applyFont="1" applyBorder="1" applyAlignment="1" applyProtection="1">
      <alignment vertical="center"/>
      <protection hidden="1"/>
    </xf>
    <xf numFmtId="169" fontId="2" fillId="0" borderId="31" xfId="0" applyNumberFormat="1" applyFont="1" applyFill="1" applyBorder="1" applyAlignment="1" applyProtection="1">
      <alignment vertical="center"/>
      <protection hidden="1"/>
    </xf>
    <xf numFmtId="7" fontId="2" fillId="0" borderId="32" xfId="0" applyNumberFormat="1" applyFont="1" applyFill="1" applyBorder="1" applyAlignment="1" applyProtection="1">
      <alignment vertical="center"/>
      <protection hidden="1"/>
    </xf>
    <xf numFmtId="169" fontId="11" fillId="0" borderId="30" xfId="0" applyNumberFormat="1" applyFont="1" applyBorder="1" applyAlignment="1" applyProtection="1">
      <alignment vertical="center"/>
      <protection hidden="1"/>
    </xf>
    <xf numFmtId="0" fontId="21" fillId="0" borderId="0" xfId="0" applyFont="1" applyBorder="1" applyAlignment="1" applyProtection="1">
      <alignment horizontal="center" vertical="top" wrapText="1"/>
      <protection hidden="1"/>
    </xf>
    <xf numFmtId="0" fontId="22" fillId="0" borderId="29" xfId="0" applyFont="1" applyBorder="1" applyAlignment="1" applyProtection="1">
      <alignment horizontal="center"/>
      <protection hidden="1"/>
    </xf>
    <xf numFmtId="0" fontId="23" fillId="0" borderId="0" xfId="0" applyFont="1" applyFill="1" applyBorder="1" applyAlignment="1" applyProtection="1">
      <protection hidden="1"/>
    </xf>
    <xf numFmtId="0" fontId="20" fillId="0" borderId="0" xfId="0" applyFont="1" applyProtection="1">
      <protection hidden="1"/>
    </xf>
    <xf numFmtId="0" fontId="20" fillId="0" borderId="0" xfId="0" applyFont="1" applyFill="1" applyProtection="1">
      <protection hidden="1"/>
    </xf>
    <xf numFmtId="0" fontId="0" fillId="0" borderId="45" xfId="0" applyBorder="1" applyProtection="1">
      <protection hidden="1"/>
    </xf>
    <xf numFmtId="0" fontId="1" fillId="0" borderId="46" xfId="0" applyFont="1" applyBorder="1" applyAlignment="1" applyProtection="1">
      <alignment vertical="center" wrapText="1"/>
      <protection hidden="1"/>
    </xf>
    <xf numFmtId="0" fontId="1" fillId="0" borderId="47" xfId="0" applyFont="1" applyBorder="1" applyAlignment="1" applyProtection="1">
      <alignment vertical="center"/>
      <protection hidden="1"/>
    </xf>
    <xf numFmtId="0" fontId="0" fillId="0" borderId="45" xfId="0" applyBorder="1" applyAlignment="1" applyProtection="1">
      <alignment vertical="center"/>
      <protection hidden="1"/>
    </xf>
    <xf numFmtId="0" fontId="1" fillId="0" borderId="45" xfId="0" applyFont="1" applyFill="1" applyBorder="1" applyAlignment="1" applyProtection="1">
      <alignment horizontal="center" vertical="center" wrapText="1"/>
      <protection hidden="1"/>
    </xf>
    <xf numFmtId="0" fontId="6" fillId="0" borderId="48" xfId="0" applyFont="1" applyBorder="1" applyAlignment="1" applyProtection="1">
      <alignment horizontal="center" vertical="center"/>
      <protection hidden="1"/>
    </xf>
    <xf numFmtId="0" fontId="2" fillId="4" borderId="0" xfId="0" applyFont="1" applyFill="1" applyAlignment="1" applyProtection="1">
      <alignment horizontal="center" vertical="center"/>
      <protection locked="0"/>
    </xf>
    <xf numFmtId="0" fontId="7" fillId="0" borderId="0" xfId="0" applyFont="1" applyProtection="1">
      <protection hidden="1"/>
    </xf>
    <xf numFmtId="0" fontId="7" fillId="8" borderId="0" xfId="0" applyFont="1" applyFill="1" applyProtection="1">
      <protection hidden="1"/>
    </xf>
    <xf numFmtId="0" fontId="7" fillId="0" borderId="0" xfId="0" applyFont="1" applyFill="1" applyProtection="1">
      <protection hidden="1"/>
    </xf>
    <xf numFmtId="0" fontId="7" fillId="0" borderId="0" xfId="0" applyFont="1" applyBorder="1" applyProtection="1"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18" fillId="9" borderId="23" xfId="0" applyFont="1" applyFill="1" applyBorder="1" applyAlignment="1" applyProtection="1">
      <alignment horizontal="center"/>
      <protection hidden="1"/>
    </xf>
    <xf numFmtId="0" fontId="18" fillId="9" borderId="20" xfId="0" applyFont="1" applyFill="1" applyBorder="1" applyAlignment="1" applyProtection="1">
      <alignment horizontal="center"/>
      <protection hidden="1"/>
    </xf>
    <xf numFmtId="0" fontId="1" fillId="0" borderId="28" xfId="0" applyFont="1" applyBorder="1" applyAlignment="1" applyProtection="1">
      <alignment horizontal="left" vertical="center"/>
      <protection hidden="1"/>
    </xf>
    <xf numFmtId="0" fontId="1" fillId="0" borderId="29" xfId="0" applyFont="1" applyBorder="1" applyAlignment="1" applyProtection="1">
      <alignment horizontal="left" vertical="center"/>
      <protection hidden="1"/>
    </xf>
    <xf numFmtId="0" fontId="6" fillId="0" borderId="44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vertical="center" wrapText="1"/>
      <protection hidden="1"/>
    </xf>
    <xf numFmtId="0" fontId="2" fillId="0" borderId="45" xfId="0" applyFont="1" applyBorder="1" applyAlignment="1" applyProtection="1">
      <alignment vertical="center" wrapText="1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16" fillId="3" borderId="3" xfId="0" applyFont="1" applyFill="1" applyBorder="1" applyAlignment="1" applyProtection="1">
      <alignment horizontal="left" vertical="center"/>
      <protection hidden="1"/>
    </xf>
    <xf numFmtId="0" fontId="16" fillId="3" borderId="4" xfId="0" applyFont="1" applyFill="1" applyBorder="1" applyAlignment="1" applyProtection="1">
      <alignment horizontal="left" vertical="center"/>
      <protection hidden="1"/>
    </xf>
    <xf numFmtId="0" fontId="16" fillId="3" borderId="5" xfId="0" applyFont="1" applyFill="1" applyBorder="1" applyAlignment="1" applyProtection="1">
      <alignment horizontal="left" vertical="center"/>
      <protection hidden="1"/>
    </xf>
    <xf numFmtId="0" fontId="16" fillId="3" borderId="8" xfId="0" applyFont="1" applyFill="1" applyBorder="1" applyAlignment="1" applyProtection="1">
      <alignment horizontal="left" vertical="center"/>
      <protection hidden="1"/>
    </xf>
    <xf numFmtId="0" fontId="16" fillId="3" borderId="9" xfId="0" applyFont="1" applyFill="1" applyBorder="1" applyAlignment="1" applyProtection="1">
      <alignment horizontal="left" vertical="center"/>
      <protection hidden="1"/>
    </xf>
    <xf numFmtId="0" fontId="16" fillId="3" borderId="10" xfId="0" applyFont="1" applyFill="1" applyBorder="1" applyAlignment="1" applyProtection="1">
      <alignment horizontal="left" vertical="center"/>
      <protection hidden="1"/>
    </xf>
    <xf numFmtId="0" fontId="16" fillId="3" borderId="3" xfId="0" applyFont="1" applyFill="1" applyBorder="1" applyAlignment="1" applyProtection="1">
      <alignment horizontal="center" vertical="center"/>
      <protection hidden="1"/>
    </xf>
    <xf numFmtId="0" fontId="16" fillId="3" borderId="5" xfId="0" applyFont="1" applyFill="1" applyBorder="1" applyAlignment="1" applyProtection="1">
      <alignment horizontal="center" vertical="center"/>
      <protection hidden="1"/>
    </xf>
    <xf numFmtId="0" fontId="16" fillId="3" borderId="8" xfId="0" applyFont="1" applyFill="1" applyBorder="1" applyAlignment="1" applyProtection="1">
      <alignment horizontal="center" vertical="center"/>
      <protection hidden="1"/>
    </xf>
    <xf numFmtId="0" fontId="16" fillId="3" borderId="10" xfId="0" applyFont="1" applyFill="1" applyBorder="1" applyAlignment="1" applyProtection="1">
      <alignment horizontal="center" vertical="center"/>
      <protection hidden="1"/>
    </xf>
    <xf numFmtId="0" fontId="1" fillId="0" borderId="29" xfId="0" applyFont="1" applyBorder="1" applyAlignment="1" applyProtection="1">
      <alignment horizontal="right" vertical="center"/>
      <protection hidden="1"/>
    </xf>
    <xf numFmtId="0" fontId="1" fillId="0" borderId="30" xfId="0" applyFont="1" applyBorder="1" applyAlignment="1" applyProtection="1">
      <alignment horizontal="right" vertical="center"/>
      <protection hidden="1"/>
    </xf>
    <xf numFmtId="0" fontId="1" fillId="0" borderId="30" xfId="0" applyFont="1" applyBorder="1" applyAlignment="1" applyProtection="1">
      <alignment horizontal="left" vertical="center"/>
      <protection hidden="1"/>
    </xf>
    <xf numFmtId="7" fontId="16" fillId="3" borderId="3" xfId="0" applyNumberFormat="1" applyFont="1" applyFill="1" applyBorder="1" applyAlignment="1" applyProtection="1">
      <alignment horizontal="center" vertical="center"/>
      <protection hidden="1"/>
    </xf>
    <xf numFmtId="7" fontId="16" fillId="3" borderId="5" xfId="0" applyNumberFormat="1" applyFont="1" applyFill="1" applyBorder="1" applyAlignment="1" applyProtection="1">
      <alignment horizontal="center" vertical="center"/>
      <protection hidden="1"/>
    </xf>
    <xf numFmtId="7" fontId="16" fillId="3" borderId="8" xfId="0" applyNumberFormat="1" applyFont="1" applyFill="1" applyBorder="1" applyAlignment="1" applyProtection="1">
      <alignment horizontal="center" vertical="center"/>
      <protection hidden="1"/>
    </xf>
    <xf numFmtId="7" fontId="16" fillId="3" borderId="10" xfId="0" applyNumberFormat="1" applyFont="1" applyFill="1" applyBorder="1" applyAlignment="1" applyProtection="1">
      <alignment horizontal="center" vertical="center"/>
      <protection hidden="1"/>
    </xf>
    <xf numFmtId="0" fontId="18" fillId="9" borderId="3" xfId="0" applyFont="1" applyFill="1" applyBorder="1" applyAlignment="1" applyProtection="1">
      <alignment horizontal="left" vertical="center"/>
      <protection hidden="1"/>
    </xf>
    <xf numFmtId="0" fontId="18" fillId="9" borderId="4" xfId="0" applyFont="1" applyFill="1" applyBorder="1" applyAlignment="1" applyProtection="1">
      <alignment horizontal="left" vertical="center"/>
      <protection hidden="1"/>
    </xf>
    <xf numFmtId="0" fontId="18" fillId="9" borderId="5" xfId="0" applyFont="1" applyFill="1" applyBorder="1" applyAlignment="1" applyProtection="1">
      <alignment horizontal="left" vertical="center"/>
      <protection hidden="1"/>
    </xf>
    <xf numFmtId="0" fontId="18" fillId="9" borderId="8" xfId="0" applyFont="1" applyFill="1" applyBorder="1" applyAlignment="1" applyProtection="1">
      <alignment horizontal="left" vertical="center"/>
      <protection hidden="1"/>
    </xf>
    <xf numFmtId="0" fontId="18" fillId="9" borderId="9" xfId="0" applyFont="1" applyFill="1" applyBorder="1" applyAlignment="1" applyProtection="1">
      <alignment horizontal="left" vertical="center"/>
      <protection hidden="1"/>
    </xf>
    <xf numFmtId="0" fontId="18" fillId="9" borderId="10" xfId="0" applyFont="1" applyFill="1" applyBorder="1" applyAlignment="1" applyProtection="1">
      <alignment horizontal="left" vertical="center"/>
      <protection hidden="1"/>
    </xf>
    <xf numFmtId="169" fontId="18" fillId="9" borderId="3" xfId="0" applyNumberFormat="1" applyFont="1" applyFill="1" applyBorder="1" applyAlignment="1" applyProtection="1">
      <alignment horizontal="center" vertical="center"/>
      <protection hidden="1"/>
    </xf>
    <xf numFmtId="169" fontId="18" fillId="9" borderId="5" xfId="0" applyNumberFormat="1" applyFont="1" applyFill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169" fontId="2" fillId="0" borderId="1" xfId="0" applyNumberFormat="1" applyFont="1" applyBorder="1" applyAlignment="1" applyProtection="1">
      <alignment horizontal="center" vertical="center"/>
      <protection hidden="1"/>
    </xf>
    <xf numFmtId="169" fontId="2" fillId="0" borderId="20" xfId="0" applyNumberFormat="1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horizontal="left" vertical="center" wrapText="1"/>
      <protection hidden="1"/>
    </xf>
    <xf numFmtId="0" fontId="2" fillId="0" borderId="20" xfId="0" applyFont="1" applyBorder="1" applyAlignment="1" applyProtection="1">
      <alignment horizontal="left" vertical="center" wrapText="1"/>
      <protection hidden="1"/>
    </xf>
    <xf numFmtId="0" fontId="4" fillId="0" borderId="16" xfId="0" applyFont="1" applyBorder="1" applyAlignment="1" applyProtection="1">
      <alignment horizontal="left"/>
      <protection hidden="1"/>
    </xf>
    <xf numFmtId="0" fontId="4" fillId="0" borderId="17" xfId="0" applyFont="1" applyBorder="1" applyAlignment="1" applyProtection="1">
      <alignment horizontal="left"/>
      <protection hidden="1"/>
    </xf>
    <xf numFmtId="0" fontId="4" fillId="0" borderId="18" xfId="0" applyFont="1" applyBorder="1" applyAlignment="1" applyProtection="1">
      <alignment horizontal="left"/>
      <protection hidden="1"/>
    </xf>
    <xf numFmtId="0" fontId="4" fillId="0" borderId="16" xfId="0" applyFont="1" applyBorder="1" applyAlignment="1" applyProtection="1">
      <alignment horizontal="left" vertical="center" wrapText="1"/>
      <protection hidden="1"/>
    </xf>
    <xf numFmtId="0" fontId="4" fillId="0" borderId="17" xfId="0" applyFont="1" applyBorder="1" applyAlignment="1" applyProtection="1">
      <alignment horizontal="left" vertical="center" wrapText="1"/>
      <protection hidden="1"/>
    </xf>
    <xf numFmtId="0" fontId="4" fillId="0" borderId="16" xfId="0" applyFont="1" applyBorder="1" applyAlignment="1" applyProtection="1">
      <alignment horizontal="left" vertical="top" wrapText="1"/>
      <protection hidden="1"/>
    </xf>
    <xf numFmtId="0" fontId="4" fillId="0" borderId="17" xfId="0" applyFont="1" applyBorder="1" applyAlignment="1" applyProtection="1">
      <alignment horizontal="left" vertical="top" wrapText="1"/>
      <protection hidden="1"/>
    </xf>
  </cellXfs>
  <cellStyles count="2">
    <cellStyle name="Lien hypertexte" xfId="1" builtinId="8"/>
    <cellStyle name="Normal" xfId="0" builtinId="0"/>
  </cellStyles>
  <dxfs count="3">
    <dxf>
      <font>
        <color rgb="FFC00000"/>
      </font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107950</xdr:colOff>
      <xdr:row>16</xdr:row>
      <xdr:rowOff>92075</xdr:rowOff>
    </xdr:from>
    <xdr:to>
      <xdr:col>29</xdr:col>
      <xdr:colOff>422275</xdr:colOff>
      <xdr:row>30</xdr:row>
      <xdr:rowOff>63500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8332450" y="3038475"/>
          <a:ext cx="7934325" cy="2549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1100" b="1"/>
            <a:t>Déduction forfaitaire</a:t>
          </a:r>
        </a:p>
        <a:p>
          <a:endParaRPr lang="fr-CH" sz="1100"/>
        </a:p>
        <a:p>
          <a:r>
            <a:rPr lang="fr-CH" sz="1100"/>
            <a:t>si(L3&lt;20);L3;si(et(L3*20%&lt;=200;L3&gt;=200);200;L3*20%)</a:t>
          </a:r>
        </a:p>
        <a:p>
          <a:endParaRPr lang="fr-CH" sz="1100"/>
        </a:p>
        <a:p>
          <a:r>
            <a:rPr lang="fr-CH" sz="1100"/>
            <a:t>Si activité</a:t>
          </a:r>
          <a:r>
            <a:rPr lang="fr-CH" sz="1100" baseline="0"/>
            <a:t> lucrative est inférieur à Fr. 200,- alors tu prends le revenu inférieur à 200,- </a:t>
          </a:r>
        </a:p>
        <a:p>
          <a:r>
            <a:rPr lang="fr-CH" sz="1100" baseline="0"/>
            <a:t> Si le revenu est supérieur à 200,- et que le 20% est inférieur à 200.- alors tu prends 200,-</a:t>
          </a:r>
        </a:p>
        <a:p>
          <a:r>
            <a:rPr lang="fr-CH" sz="1100" baseline="0"/>
            <a:t> Sinon tu prends le 20% du revenu</a:t>
          </a:r>
        </a:p>
        <a:p>
          <a:r>
            <a:rPr lang="fr-CH" sz="1100" baseline="0"/>
            <a:t>*************************************************************************************</a:t>
          </a:r>
        </a:p>
        <a:p>
          <a:r>
            <a:rPr lang="fr-CH" sz="1100" b="1" baseline="0"/>
            <a:t>Prime emploi famille</a:t>
          </a:r>
        </a:p>
        <a:p>
          <a:endParaRPr lang="fr-CH" sz="1100" b="1" baseline="0"/>
        </a:p>
        <a:p>
          <a:r>
            <a:rPr lang="fr-CH" sz="1100" b="0" baseline="0"/>
            <a:t>Si Le total adulte 1 et l'adulte 2 ont un emploi et que le le total de la prime est &gt; à Fr300 par enfant alors c'est 300,-</a:t>
          </a:r>
        </a:p>
        <a:p>
          <a:r>
            <a:rPr lang="fr-CH" sz="1100" b="0" baseline="0"/>
            <a:t>   si adulte 1 ou adulte 2 ont un emploi ou adulte 1 et 2 &lt; 300 par enfant alors tu met le total;</a:t>
          </a:r>
        </a:p>
        <a:p>
          <a:endParaRPr lang="fr-CH" sz="1100" b="0" baseline="0"/>
        </a:p>
        <a:p>
          <a:r>
            <a:rPr lang="fr-CH" sz="1100" b="0" baseline="0"/>
            <a:t>Si(</a:t>
          </a:r>
        </a:p>
        <a:p>
          <a:endParaRPr lang="fr-CH" sz="1100" baseline="0"/>
        </a:p>
        <a:p>
          <a:endParaRPr lang="fr-CH" sz="1100" baseline="0"/>
        </a:p>
        <a:p>
          <a:endParaRPr lang="fr-CH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vam.ch/app/uploads/2022/01/GUIDE-ASSISTANCE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"/>
  <sheetViews>
    <sheetView showGridLines="0" tabSelected="1" zoomScale="85" zoomScaleNormal="85" workbookViewId="0">
      <selection activeCell="A35" sqref="A35:C35"/>
    </sheetView>
  </sheetViews>
  <sheetFormatPr baseColWidth="10" defaultColWidth="10.88671875" defaultRowHeight="14.4" x14ac:dyDescent="0.3"/>
  <cols>
    <col min="1" max="1" width="14" style="19" customWidth="1"/>
    <col min="2" max="2" width="19.44140625" style="19" customWidth="1"/>
    <col min="3" max="3" width="17.5546875" style="19" customWidth="1"/>
    <col min="4" max="4" width="21.5546875" style="19" customWidth="1"/>
    <col min="5" max="5" width="18.88671875" style="19" customWidth="1"/>
    <col min="6" max="6" width="19.109375" style="19" customWidth="1"/>
    <col min="7" max="7" width="13.33203125" style="19" customWidth="1"/>
    <col min="8" max="9" width="10.88671875" style="19"/>
    <col min="10" max="10" width="10.88671875" style="114"/>
    <col min="11" max="21" width="10.88671875" style="123"/>
    <col min="22" max="16384" width="10.88671875" style="19"/>
  </cols>
  <sheetData>
    <row r="1" spans="1:21" ht="15" thickBot="1" x14ac:dyDescent="0.35">
      <c r="M1" s="124" t="e">
        <f>VLOOKUP(E8,BDD!H:I,2,FALSE)</f>
        <v>#N/A</v>
      </c>
      <c r="N1" s="123">
        <f>E14+E16</f>
        <v>0</v>
      </c>
    </row>
    <row r="2" spans="1:21" x14ac:dyDescent="0.3">
      <c r="A2" s="162" t="s">
        <v>77</v>
      </c>
      <c r="B2" s="163"/>
      <c r="C2" s="163"/>
      <c r="D2" s="163"/>
      <c r="E2" s="163"/>
      <c r="F2" s="163"/>
      <c r="G2" s="164"/>
      <c r="M2" s="124"/>
    </row>
    <row r="3" spans="1:21" x14ac:dyDescent="0.3">
      <c r="A3" s="165"/>
      <c r="B3" s="166"/>
      <c r="C3" s="166"/>
      <c r="D3" s="166"/>
      <c r="E3" s="166"/>
      <c r="F3" s="166"/>
      <c r="G3" s="167"/>
      <c r="M3" s="124"/>
    </row>
    <row r="4" spans="1:21" ht="15" thickBot="1" x14ac:dyDescent="0.35">
      <c r="A4" s="168"/>
      <c r="B4" s="169"/>
      <c r="C4" s="169"/>
      <c r="D4" s="169"/>
      <c r="E4" s="169"/>
      <c r="F4" s="169"/>
      <c r="G4" s="170"/>
      <c r="M4" s="124"/>
    </row>
    <row r="5" spans="1:21" ht="5.4" customHeight="1" x14ac:dyDescent="0.3">
      <c r="A5" s="72"/>
      <c r="B5" s="72"/>
      <c r="C5" s="72"/>
      <c r="D5" s="72"/>
      <c r="E5" s="72"/>
      <c r="F5" s="72"/>
      <c r="G5" s="72"/>
      <c r="M5" s="124"/>
    </row>
    <row r="6" spans="1:21" x14ac:dyDescent="0.3">
      <c r="A6" s="20"/>
      <c r="B6" s="20"/>
      <c r="C6" s="20"/>
      <c r="D6" s="20"/>
      <c r="E6" s="122" t="s">
        <v>47</v>
      </c>
      <c r="F6" s="20"/>
      <c r="M6" s="124"/>
    </row>
    <row r="7" spans="1:21" ht="3.9" customHeight="1" x14ac:dyDescent="0.3">
      <c r="A7" s="20"/>
      <c r="B7" s="20"/>
      <c r="C7" s="20"/>
      <c r="D7" s="20"/>
      <c r="E7" s="20"/>
      <c r="F7" s="20"/>
      <c r="M7" s="124"/>
    </row>
    <row r="8" spans="1:21" x14ac:dyDescent="0.3">
      <c r="A8" s="20" t="s">
        <v>9</v>
      </c>
      <c r="B8" s="20"/>
      <c r="C8" s="20"/>
      <c r="D8" s="21" t="str">
        <f>IF(E8="","Merci de choisir","")</f>
        <v>Merci de choisir</v>
      </c>
      <c r="E8" s="55"/>
      <c r="F8" s="20"/>
      <c r="M8" s="124" t="str">
        <f>IF(D8="Merci de choisir"," ",VLOOKUP(E8,BDD!H:J,3,FALSE))</f>
        <v xml:space="preserve"> </v>
      </c>
    </row>
    <row r="9" spans="1:21" ht="5.0999999999999996" customHeight="1" x14ac:dyDescent="0.3">
      <c r="A9" s="20"/>
      <c r="B9" s="20"/>
      <c r="C9" s="20"/>
      <c r="D9" s="20"/>
      <c r="E9" s="22"/>
      <c r="F9" s="20"/>
      <c r="M9" s="124"/>
    </row>
    <row r="10" spans="1:21" x14ac:dyDescent="0.3">
      <c r="A10" s="23" t="s">
        <v>44</v>
      </c>
      <c r="B10" s="20"/>
      <c r="C10" s="20"/>
      <c r="D10" s="21" t="str">
        <f>IF(E10="","Merci de choisir","")</f>
        <v>Merci de choisir</v>
      </c>
      <c r="E10" s="55"/>
      <c r="F10" s="20"/>
    </row>
    <row r="11" spans="1:21" x14ac:dyDescent="0.3">
      <c r="A11" s="20"/>
      <c r="B11" s="20"/>
      <c r="C11" s="20"/>
      <c r="D11" s="20"/>
      <c r="E11" s="24"/>
      <c r="F11" s="20"/>
      <c r="M11" s="124"/>
    </row>
    <row r="12" spans="1:21" x14ac:dyDescent="0.3">
      <c r="A12" s="20" t="s">
        <v>49</v>
      </c>
      <c r="B12" s="20"/>
      <c r="C12" s="20"/>
      <c r="D12" s="20"/>
      <c r="E12" s="24"/>
      <c r="F12" s="20"/>
    </row>
    <row r="13" spans="1:21" ht="4.5" customHeight="1" x14ac:dyDescent="0.3">
      <c r="A13" s="20"/>
      <c r="B13" s="20"/>
      <c r="C13" s="20"/>
      <c r="D13" s="20"/>
      <c r="E13" s="24"/>
      <c r="F13" s="20"/>
    </row>
    <row r="14" spans="1:21" x14ac:dyDescent="0.3">
      <c r="A14" s="20" t="s">
        <v>26</v>
      </c>
      <c r="B14" s="20"/>
      <c r="C14" s="20"/>
      <c r="D14" s="21" t="str">
        <f>IF(E14="","Merci de choisir","")</f>
        <v>Merci de choisir</v>
      </c>
      <c r="E14" s="56"/>
      <c r="F14" s="20"/>
    </row>
    <row r="15" spans="1:21" s="28" customFormat="1" ht="5.0999999999999996" customHeight="1" x14ac:dyDescent="0.3">
      <c r="A15" s="25"/>
      <c r="B15" s="25"/>
      <c r="C15" s="25"/>
      <c r="D15" s="26"/>
      <c r="E15" s="27"/>
      <c r="F15" s="25"/>
      <c r="J15" s="11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</row>
    <row r="16" spans="1:21" x14ac:dyDescent="0.3">
      <c r="A16" s="20" t="s">
        <v>37</v>
      </c>
      <c r="B16" s="20"/>
      <c r="C16" s="20"/>
      <c r="D16" s="21" t="str">
        <f>IF(E16="","Merci de choisir","")</f>
        <v>Merci de choisir</v>
      </c>
      <c r="E16" s="56"/>
      <c r="F16" s="20"/>
    </row>
    <row r="17" spans="1:7" ht="6" customHeight="1" x14ac:dyDescent="0.3">
      <c r="A17" s="20"/>
      <c r="B17" s="20"/>
      <c r="C17" s="20"/>
      <c r="D17" s="20"/>
      <c r="E17" s="24"/>
      <c r="F17" s="20"/>
    </row>
    <row r="18" spans="1:7" x14ac:dyDescent="0.3">
      <c r="A18" s="20" t="s">
        <v>27</v>
      </c>
      <c r="B18" s="20"/>
      <c r="C18" s="20"/>
      <c r="D18" s="21" t="str">
        <f>IF(E18="","Merci de choisir","")</f>
        <v>Merci de choisir</v>
      </c>
      <c r="E18" s="55"/>
      <c r="F18" s="20"/>
    </row>
    <row r="19" spans="1:7" ht="8.1" customHeight="1" x14ac:dyDescent="0.3">
      <c r="A19" s="20"/>
      <c r="B19" s="20"/>
      <c r="C19" s="20"/>
      <c r="D19" s="20"/>
      <c r="E19" s="20"/>
      <c r="F19" s="20"/>
    </row>
    <row r="20" spans="1:7" x14ac:dyDescent="0.3">
      <c r="A20" s="29" t="s">
        <v>67</v>
      </c>
      <c r="B20" s="29"/>
      <c r="C20" s="29"/>
      <c r="D20" s="29"/>
      <c r="E20" s="93" t="s">
        <v>66</v>
      </c>
      <c r="F20" s="29"/>
    </row>
    <row r="21" spans="1:7" x14ac:dyDescent="0.3">
      <c r="A21" s="29"/>
      <c r="B21" s="29"/>
      <c r="C21" s="29"/>
      <c r="D21" s="29"/>
      <c r="E21" s="29"/>
    </row>
    <row r="22" spans="1:7" x14ac:dyDescent="0.3">
      <c r="A22" s="20"/>
      <c r="B22" s="20"/>
      <c r="C22" s="20"/>
      <c r="D22" s="20"/>
      <c r="E22" s="20"/>
      <c r="F22" s="20"/>
    </row>
    <row r="23" spans="1:7" x14ac:dyDescent="0.3">
      <c r="A23" s="20"/>
      <c r="B23" s="20"/>
      <c r="C23" s="20"/>
      <c r="D23" s="20"/>
      <c r="E23" s="30" t="s">
        <v>45</v>
      </c>
      <c r="F23" s="30" t="s">
        <v>46</v>
      </c>
    </row>
    <row r="24" spans="1:7" x14ac:dyDescent="0.3">
      <c r="A24" s="31" t="s">
        <v>85</v>
      </c>
      <c r="B24" s="32"/>
      <c r="C24" s="32"/>
      <c r="D24" s="33"/>
      <c r="E24" s="98">
        <f>IFERROR(IF(E14="",0,((E14*BDD!E7)+('Simulateur calcul assistance'!E16*BDD!E7)+('Simulateur calcul assistance'!E18*BDD!F7))*'Simulateur calcul assistance'!M1),"Choisir une période")</f>
        <v>0</v>
      </c>
      <c r="F24" s="57"/>
      <c r="G24" s="34"/>
    </row>
    <row r="25" spans="1:7" ht="11.4" customHeight="1" x14ac:dyDescent="0.3">
      <c r="A25" s="35"/>
      <c r="B25" s="36"/>
      <c r="C25" s="36"/>
      <c r="D25" s="37"/>
      <c r="E25" s="99"/>
      <c r="F25" s="58"/>
      <c r="G25" s="34"/>
    </row>
    <row r="26" spans="1:7" ht="16.5" customHeight="1" x14ac:dyDescent="0.3">
      <c r="A26" s="91" t="str">
        <f>IF(OR(M41="Prime famille",N41="Prime famille"),"Prime emploi famille - art. 38 GA","")</f>
        <v/>
      </c>
      <c r="B26" s="39"/>
      <c r="C26" s="39"/>
      <c r="D26" s="40"/>
      <c r="E26" s="100" t="str">
        <f>IFERROR(IF(A26="Prime emploi famille - art. 38 GA",VLOOKUP(A26,BDD!K1:V8,12,)*(E16+E18)," ")," ")</f>
        <v xml:space="preserve"> </v>
      </c>
      <c r="F26" s="92"/>
      <c r="G26" s="34"/>
    </row>
    <row r="27" spans="1:7" ht="6.6" customHeight="1" x14ac:dyDescent="0.3">
      <c r="A27" s="35"/>
      <c r="B27" s="36"/>
      <c r="C27" s="36"/>
      <c r="D27" s="37"/>
      <c r="E27" s="101"/>
      <c r="F27" s="58"/>
      <c r="G27" s="34"/>
    </row>
    <row r="28" spans="1:7" x14ac:dyDescent="0.3">
      <c r="A28" s="38" t="s">
        <v>33</v>
      </c>
      <c r="B28" s="39"/>
      <c r="C28" s="39"/>
      <c r="D28" s="40"/>
      <c r="E28" s="102"/>
      <c r="F28" s="59"/>
      <c r="G28" s="41"/>
    </row>
    <row r="29" spans="1:7" x14ac:dyDescent="0.3">
      <c r="A29" s="176" t="s">
        <v>42</v>
      </c>
      <c r="B29" s="177"/>
      <c r="C29" s="177"/>
      <c r="D29" s="178"/>
      <c r="E29" s="103"/>
      <c r="F29" s="61"/>
      <c r="G29" s="34"/>
    </row>
    <row r="30" spans="1:7" x14ac:dyDescent="0.3">
      <c r="A30" s="42"/>
      <c r="B30" s="42"/>
      <c r="C30" s="42"/>
      <c r="D30" s="42"/>
      <c r="E30" s="62"/>
      <c r="F30" s="63"/>
      <c r="G30" s="34"/>
    </row>
    <row r="31" spans="1:7" ht="24.6" customHeight="1" x14ac:dyDescent="0.3">
      <c r="A31" s="43" t="s">
        <v>84</v>
      </c>
      <c r="B31" s="32"/>
      <c r="C31" s="32"/>
      <c r="D31" s="33"/>
      <c r="E31" s="104"/>
      <c r="F31" s="64"/>
      <c r="G31" s="41"/>
    </row>
    <row r="32" spans="1:7" ht="26.1" customHeight="1" x14ac:dyDescent="0.3">
      <c r="A32" s="179" t="s">
        <v>83</v>
      </c>
      <c r="B32" s="180"/>
      <c r="C32" s="180"/>
      <c r="D32" s="44"/>
      <c r="E32" s="103"/>
      <c r="F32" s="61"/>
      <c r="G32" s="34"/>
    </row>
    <row r="33" spans="1:15" x14ac:dyDescent="0.3">
      <c r="A33" s="20"/>
      <c r="B33" s="20"/>
      <c r="C33" s="20"/>
      <c r="D33" s="20"/>
      <c r="E33" s="62"/>
      <c r="F33" s="63"/>
      <c r="G33" s="34"/>
    </row>
    <row r="34" spans="1:15" ht="17.399999999999999" customHeight="1" x14ac:dyDescent="0.3">
      <c r="A34" s="43" t="s">
        <v>86</v>
      </c>
      <c r="B34" s="32"/>
      <c r="C34" s="32"/>
      <c r="D34" s="33"/>
      <c r="E34" s="97"/>
      <c r="F34" s="73"/>
      <c r="G34" s="34"/>
    </row>
    <row r="35" spans="1:15" ht="25.5" customHeight="1" x14ac:dyDescent="0.3">
      <c r="A35" s="181" t="s">
        <v>34</v>
      </c>
      <c r="B35" s="182"/>
      <c r="C35" s="182"/>
      <c r="D35" s="44"/>
      <c r="E35" s="60"/>
      <c r="F35" s="61"/>
      <c r="G35" s="34"/>
      <c r="O35" s="126"/>
    </row>
    <row r="36" spans="1:15" ht="15" thickBot="1" x14ac:dyDescent="0.35">
      <c r="A36" s="20"/>
      <c r="B36" s="20"/>
      <c r="C36" s="20"/>
      <c r="D36" s="20"/>
      <c r="E36" s="62"/>
      <c r="F36" s="63"/>
      <c r="G36" s="34"/>
      <c r="O36" s="127"/>
    </row>
    <row r="37" spans="1:15" ht="34.5" customHeight="1" x14ac:dyDescent="0.3">
      <c r="A37" s="45" t="s">
        <v>31</v>
      </c>
      <c r="B37" s="46"/>
      <c r="C37" s="46"/>
      <c r="D37" s="47"/>
      <c r="E37" s="65">
        <f>SUM(E24:E36)</f>
        <v>0</v>
      </c>
      <c r="F37" s="66">
        <f>SUM(F24:F36)</f>
        <v>0</v>
      </c>
      <c r="G37" s="34"/>
      <c r="O37" s="126"/>
    </row>
    <row r="38" spans="1:15" ht="24.9" customHeight="1" thickBot="1" x14ac:dyDescent="0.35">
      <c r="A38" s="173" t="s">
        <v>32</v>
      </c>
      <c r="B38" s="174"/>
      <c r="C38" s="174"/>
      <c r="D38" s="175"/>
      <c r="E38" s="171">
        <f>E37+F37</f>
        <v>0</v>
      </c>
      <c r="F38" s="172"/>
      <c r="G38" s="34"/>
    </row>
    <row r="39" spans="1:15" ht="24.9" customHeight="1" x14ac:dyDescent="0.3">
      <c r="A39" s="48"/>
      <c r="B39" s="48"/>
      <c r="C39" s="48"/>
      <c r="D39" s="48"/>
      <c r="E39" s="67"/>
      <c r="F39" s="67"/>
      <c r="G39" s="34"/>
    </row>
    <row r="40" spans="1:15" ht="23.25" customHeight="1" thickBot="1" x14ac:dyDescent="0.35">
      <c r="A40" s="134" t="s">
        <v>79</v>
      </c>
      <c r="B40" s="135"/>
      <c r="C40" s="116"/>
      <c r="D40" s="117"/>
      <c r="E40" s="68" t="s">
        <v>52</v>
      </c>
      <c r="F40" s="68" t="s">
        <v>53</v>
      </c>
      <c r="G40" s="34"/>
    </row>
    <row r="41" spans="1:15" ht="25.5" customHeight="1" x14ac:dyDescent="0.3">
      <c r="A41" s="118" t="s">
        <v>48</v>
      </c>
      <c r="B41" s="119"/>
      <c r="C41" s="120"/>
      <c r="D41" s="121" t="str">
        <f>IF(E41="","Merci de choisir --&gt;","")</f>
        <v>Merci de choisir --&gt;</v>
      </c>
      <c r="E41" s="95"/>
      <c r="F41" s="94"/>
      <c r="G41" s="49" t="s">
        <v>59</v>
      </c>
      <c r="M41" s="123" t="str">
        <f>IF(OR(E41="Apprentissage",E41="Activité lucrative"),"Prime famille","pas de prime famille")</f>
        <v>pas de prime famille</v>
      </c>
      <c r="N41" s="123" t="str">
        <f>IF(OR(F41="Apprentissage",F41="Activité lucrative"),"Prime famille","pas de prime famille")</f>
        <v>pas de prime famille</v>
      </c>
    </row>
    <row r="42" spans="1:15" ht="13.5" customHeight="1" x14ac:dyDescent="0.3">
      <c r="A42" s="50"/>
      <c r="B42" s="51"/>
      <c r="C42" s="111" t="s">
        <v>52</v>
      </c>
      <c r="D42" s="111" t="s">
        <v>53</v>
      </c>
      <c r="E42" s="105"/>
      <c r="F42" s="106"/>
      <c r="G42" s="52"/>
    </row>
    <row r="43" spans="1:15" x14ac:dyDescent="0.3">
      <c r="A43" s="53" t="s">
        <v>75</v>
      </c>
      <c r="B43" s="90"/>
      <c r="C43" s="112" t="str">
        <f>IF(OR(E41=BDD!K4,E41=""),"- ",'Simulateur calcul assistance'!M43)</f>
        <v xml:space="preserve">- </v>
      </c>
      <c r="D43" s="112" t="str">
        <f>IF(OR(F41=BDD!K4,F41=""),"- ",'Simulateur calcul assistance'!N43)</f>
        <v xml:space="preserve">- </v>
      </c>
      <c r="E43" s="69"/>
      <c r="F43" s="70"/>
      <c r="G43" s="71">
        <f>F43+E43</f>
        <v>0</v>
      </c>
      <c r="M43" s="123" t="str">
        <f>IF(E41=BDD!$K$6,'Simulateur calcul assistance'!E8,$M$8)</f>
        <v xml:space="preserve"> </v>
      </c>
      <c r="N43" s="123" t="str">
        <f>IF(F41=BDD!$K$6,'Simulateur calcul assistance'!E8,$M$8)</f>
        <v xml:space="preserve"> </v>
      </c>
    </row>
    <row r="44" spans="1:15" ht="23.4" customHeight="1" x14ac:dyDescent="0.3">
      <c r="A44" s="130" t="s">
        <v>74</v>
      </c>
      <c r="B44" s="131"/>
      <c r="C44" s="131"/>
      <c r="D44" s="149"/>
      <c r="E44" s="69"/>
      <c r="F44" s="70">
        <v>0</v>
      </c>
      <c r="G44" s="76">
        <v>0</v>
      </c>
    </row>
    <row r="45" spans="1:15" x14ac:dyDescent="0.3">
      <c r="A45" s="130" t="s">
        <v>71</v>
      </c>
      <c r="B45" s="131"/>
      <c r="C45" s="77"/>
      <c r="D45" s="78"/>
      <c r="E45" s="79">
        <f>E43+E44</f>
        <v>0</v>
      </c>
      <c r="F45" s="80">
        <f>F43+F44</f>
        <v>0</v>
      </c>
      <c r="G45" s="76">
        <f>IFERROR(F45+E45," ")</f>
        <v>0</v>
      </c>
    </row>
    <row r="46" spans="1:15" ht="19.5" customHeight="1" x14ac:dyDescent="0.3">
      <c r="A46" s="81">
        <f>E41</f>
        <v>0</v>
      </c>
      <c r="B46" s="82">
        <f>F41</f>
        <v>0</v>
      </c>
      <c r="C46" s="147" t="s">
        <v>78</v>
      </c>
      <c r="D46" s="148"/>
      <c r="E46" s="83">
        <f>IFERROR(IF(E43&lt;=0,0,VLOOKUP(A46,BDD!K:Q,5,FALSE))," ")</f>
        <v>0</v>
      </c>
      <c r="F46" s="84">
        <f>IFERROR(IF(F43&lt;=0,0,VLOOKUP(B46,BDD!K:U,10,FALSE))," ")</f>
        <v>0</v>
      </c>
      <c r="G46" s="76">
        <f>IFERROR(F46+E46," ")</f>
        <v>0</v>
      </c>
    </row>
    <row r="47" spans="1:15" ht="23.4" customHeight="1" x14ac:dyDescent="0.3">
      <c r="A47" s="107" t="s">
        <v>70</v>
      </c>
      <c r="B47" s="74"/>
      <c r="C47" s="74"/>
      <c r="D47" s="75"/>
      <c r="E47" s="108">
        <f>IFERROR(E45+E46," ")</f>
        <v>0</v>
      </c>
      <c r="F47" s="109" t="str">
        <f>IFERROR(IF(F43&gt;0,F45+F46,"")," ")</f>
        <v/>
      </c>
      <c r="G47" s="110">
        <f>IFERROR(G45+G46," ")</f>
        <v>0</v>
      </c>
    </row>
    <row r="48" spans="1:15" ht="15" thickBot="1" x14ac:dyDescent="0.35">
      <c r="A48" s="85" t="s">
        <v>82</v>
      </c>
      <c r="B48" s="86"/>
      <c r="C48" s="132"/>
      <c r="D48" s="133"/>
      <c r="E48" s="87">
        <v>0</v>
      </c>
      <c r="F48" s="88">
        <v>0</v>
      </c>
      <c r="G48" s="89">
        <f>E48+F48</f>
        <v>0</v>
      </c>
    </row>
    <row r="49" spans="1:7" ht="18.600000000000001" x14ac:dyDescent="0.3">
      <c r="A49" s="36"/>
      <c r="B49" s="36"/>
      <c r="C49" s="36"/>
      <c r="E49" s="113"/>
      <c r="F49" s="54"/>
    </row>
    <row r="50" spans="1:7" ht="18.600000000000001" x14ac:dyDescent="0.3">
      <c r="A50" s="36"/>
      <c r="B50" s="36"/>
      <c r="C50" s="36"/>
      <c r="D50" s="96" t="str">
        <f>IF(AND(E41="",G45&gt;0),"Type de revenu manquant Adulte 1 - résultat erroné"," " )</f>
        <v xml:space="preserve"> </v>
      </c>
      <c r="F50" s="54"/>
    </row>
    <row r="51" spans="1:7" ht="19.2" thickBot="1" x14ac:dyDescent="0.35">
      <c r="A51" s="20"/>
      <c r="B51" s="20"/>
      <c r="C51" s="20"/>
      <c r="D51" s="96" t="str">
        <f>IF(AND(F41="",F43&gt;0),"Type de revenu manquant Adulte 2 - résultat erroné"," " )</f>
        <v xml:space="preserve"> </v>
      </c>
      <c r="E51" s="20"/>
      <c r="F51" s="20"/>
    </row>
    <row r="52" spans="1:7" ht="21.9" customHeight="1" x14ac:dyDescent="0.3">
      <c r="A52" s="154" t="s">
        <v>73</v>
      </c>
      <c r="B52" s="155"/>
      <c r="C52" s="155"/>
      <c r="D52" s="156"/>
      <c r="E52" s="160">
        <f>IFERROR(IF(E38&gt;=G47,E37-(G47-G48),G48-F37)," ")</f>
        <v>0</v>
      </c>
      <c r="F52" s="161"/>
      <c r="G52" s="19" t="s">
        <v>80</v>
      </c>
    </row>
    <row r="53" spans="1:7" ht="16.2" thickBot="1" x14ac:dyDescent="0.35">
      <c r="A53" s="157"/>
      <c r="B53" s="158"/>
      <c r="C53" s="158"/>
      <c r="D53" s="159"/>
      <c r="E53" s="128" t="str">
        <f>IF(E52&lt;&gt;" ",IF(E52&gt;=0,"En votre faveur","En faveur de l'EVAM")," ")</f>
        <v>En votre faveur</v>
      </c>
      <c r="F53" s="129"/>
    </row>
    <row r="54" spans="1:7" ht="15" thickBot="1" x14ac:dyDescent="0.35">
      <c r="A54" s="20"/>
      <c r="B54" s="20"/>
      <c r="C54" s="20"/>
      <c r="D54" s="20"/>
      <c r="E54" s="20"/>
      <c r="F54" s="20"/>
    </row>
    <row r="55" spans="1:7" x14ac:dyDescent="0.3">
      <c r="A55" s="137" t="s">
        <v>68</v>
      </c>
      <c r="B55" s="138"/>
      <c r="C55" s="138"/>
      <c r="D55" s="139"/>
      <c r="E55" s="150">
        <f>IF(E38&lt;G47,F37,
IF(G47&gt;0,F37+(G47-F37),0))</f>
        <v>0</v>
      </c>
      <c r="F55" s="151"/>
    </row>
    <row r="56" spans="1:7" ht="15" thickBot="1" x14ac:dyDescent="0.35">
      <c r="A56" s="140"/>
      <c r="B56" s="141"/>
      <c r="C56" s="141"/>
      <c r="D56" s="142"/>
      <c r="E56" s="152"/>
      <c r="F56" s="153"/>
    </row>
    <row r="57" spans="1:7" ht="15" thickBot="1" x14ac:dyDescent="0.35">
      <c r="A57" s="20"/>
      <c r="B57" s="20"/>
      <c r="C57" s="20"/>
      <c r="D57" s="20"/>
      <c r="E57" s="20"/>
      <c r="F57" s="20"/>
    </row>
    <row r="58" spans="1:7" x14ac:dyDescent="0.3">
      <c r="A58" s="137" t="s">
        <v>69</v>
      </c>
      <c r="B58" s="138"/>
      <c r="C58" s="138"/>
      <c r="D58" s="139"/>
      <c r="E58" s="143" t="str">
        <f>IF(E38&lt;G47,"Autonome financièrement",
IF(G47&gt;0,"Partiellement assisté(e)","Totalement assisté(e)"))</f>
        <v>Totalement assisté(e)</v>
      </c>
      <c r="F58" s="144"/>
    </row>
    <row r="59" spans="1:7" ht="15" thickBot="1" x14ac:dyDescent="0.35">
      <c r="A59" s="140"/>
      <c r="B59" s="141"/>
      <c r="C59" s="141"/>
      <c r="D59" s="142"/>
      <c r="E59" s="145"/>
      <c r="F59" s="146"/>
    </row>
    <row r="60" spans="1:7" x14ac:dyDescent="0.3">
      <c r="A60" s="20"/>
      <c r="B60" s="20"/>
      <c r="C60" s="20"/>
      <c r="D60" s="20"/>
      <c r="E60" s="20"/>
      <c r="F60" s="20"/>
    </row>
    <row r="61" spans="1:7" x14ac:dyDescent="0.3">
      <c r="A61" s="136" t="s">
        <v>81</v>
      </c>
      <c r="B61" s="136"/>
      <c r="C61" s="136"/>
      <c r="D61" s="136"/>
      <c r="E61" s="136"/>
      <c r="F61" s="136"/>
    </row>
    <row r="62" spans="1:7" x14ac:dyDescent="0.3">
      <c r="A62" s="136"/>
      <c r="B62" s="136"/>
      <c r="C62" s="136"/>
      <c r="D62" s="136"/>
      <c r="E62" s="136"/>
      <c r="F62" s="136"/>
    </row>
    <row r="63" spans="1:7" x14ac:dyDescent="0.3">
      <c r="A63" s="20"/>
      <c r="B63" s="20"/>
      <c r="C63" s="20"/>
      <c r="D63" s="20"/>
      <c r="E63" s="20"/>
      <c r="F63" s="20"/>
    </row>
    <row r="64" spans="1:7" x14ac:dyDescent="0.3">
      <c r="A64" s="20"/>
      <c r="B64" s="20"/>
      <c r="C64" s="20"/>
      <c r="D64" s="20"/>
      <c r="E64" s="20"/>
      <c r="F64" s="20"/>
    </row>
  </sheetData>
  <sheetProtection password="DF4D" sheet="1" objects="1" scenarios="1"/>
  <dataConsolidate/>
  <mergeCells count="19">
    <mergeCell ref="A2:G4"/>
    <mergeCell ref="E38:F38"/>
    <mergeCell ref="A38:D38"/>
    <mergeCell ref="A29:D29"/>
    <mergeCell ref="A32:C32"/>
    <mergeCell ref="A35:C35"/>
    <mergeCell ref="E53:F53"/>
    <mergeCell ref="A45:B45"/>
    <mergeCell ref="C48:D48"/>
    <mergeCell ref="A40:B40"/>
    <mergeCell ref="A61:F62"/>
    <mergeCell ref="A58:D59"/>
    <mergeCell ref="E58:F59"/>
    <mergeCell ref="C46:D46"/>
    <mergeCell ref="A44:D44"/>
    <mergeCell ref="A55:D56"/>
    <mergeCell ref="E55:F56"/>
    <mergeCell ref="A52:D53"/>
    <mergeCell ref="E52:F52"/>
  </mergeCells>
  <conditionalFormatting sqref="E31">
    <cfRule type="cellIs" dxfId="2" priority="9" operator="equal">
      <formula>$E$10="Oui"</formula>
    </cfRule>
  </conditionalFormatting>
  <conditionalFormatting sqref="F31">
    <cfRule type="cellIs" dxfId="1" priority="4" operator="equal">
      <formula>$E$10="Non"</formula>
    </cfRule>
  </conditionalFormatting>
  <conditionalFormatting sqref="E24">
    <cfRule type="expression" dxfId="0" priority="1">
      <formula>$E$24="Choisir une période"</formula>
    </cfRule>
  </conditionalFormatting>
  <dataValidations count="1">
    <dataValidation type="custom" errorStyle="warning" showInputMessage="1" showErrorMessage="1" errorTitle="Période concernée" error="N'oubliez pas de choisir la &quot;Période concernée&quot;_x000a_" sqref="E24">
      <formula1>E14&lt;&gt; " "</formula1>
    </dataValidation>
  </dataValidations>
  <hyperlinks>
    <hyperlink ref="E20" r:id="rId1" display="https://www.evam.ch/app/uploads/2022/01/GUIDE-ASSISTANCE.pdf"/>
  </hyperlinks>
  <pageMargins left="0.7" right="0.7" top="0.75" bottom="0.75" header="0.3" footer="0.3"/>
  <pageSetup paperSize="9" scale="70" orientation="portrait" r:id="rId2"/>
  <headerFooter>
    <oddHeader>&amp;L&amp;G</oddHeader>
  </headerFooter>
  <legacyDrawingHF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DropDown="1" showInputMessage="1" showErrorMessage="1">
          <x14:formula1>
            <xm:f>BDD!$H$4:$H$15</xm:f>
          </x14:formula1>
          <xm:sqref>E9</xm:sqref>
        </x14:dataValidation>
        <x14:dataValidation type="list" allowBlank="1" showInputMessage="1" showErrorMessage="1" error="Choisir uniquement un des choix de la liste." promptTitle="fasfda">
          <x14:formula1>
            <xm:f>BDD!$H$4:$H$15</xm:f>
          </x14:formula1>
          <xm:sqref>E8</xm:sqref>
        </x14:dataValidation>
        <x14:dataValidation type="list" allowBlank="1" showInputMessage="1" showErrorMessage="1" error="Choisir uniquement un des choix de la liste.">
          <x14:formula1>
            <xm:f>BDD!$B$3:$B$12</xm:f>
          </x14:formula1>
          <xm:sqref>E18 E16</xm:sqref>
        </x14:dataValidation>
        <x14:dataValidation type="list" allowBlank="1" showInputMessage="1" showErrorMessage="1" error="Choisir uniquement un des choix de la liste.">
          <x14:formula1>
            <xm:f>BDD!$K$2:$K$6</xm:f>
          </x14:formula1>
          <xm:sqref>E41:F41</xm:sqref>
        </x14:dataValidation>
        <x14:dataValidation type="list" allowBlank="1" showInputMessage="1" showErrorMessage="1" error="Choisir uniquement un des choix de la liste.">
          <x14:formula1>
            <xm:f>BDD!$W$3:$W$4</xm:f>
          </x14:formula1>
          <xm:sqref>E10</xm:sqref>
        </x14:dataValidation>
        <x14:dataValidation type="list" allowBlank="1" showInputMessage="1" showErrorMessage="1">
          <x14:formula1>
            <xm:f>BDD!$A$4:$A$12</xm:f>
          </x14:formula1>
          <xm:sqref>N18 E15</xm:sqref>
        </x14:dataValidation>
        <x14:dataValidation type="list" allowBlank="1" showInputMessage="1" showErrorMessage="1" error="Choisir uniquement un des choix de la liste.">
          <x14:formula1>
            <xm:f>BDD!$A$3:$A$5</xm:f>
          </x14:formula1>
          <xm:sqref>E14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topLeftCell="K1" workbookViewId="0">
      <selection activeCell="R5" sqref="R5"/>
    </sheetView>
  </sheetViews>
  <sheetFormatPr baseColWidth="10" defaultRowHeight="14.4" x14ac:dyDescent="0.3"/>
  <cols>
    <col min="1" max="1" width="21.5546875" customWidth="1"/>
    <col min="4" max="4" width="48.5546875" customWidth="1"/>
    <col min="11" max="11" width="27.109375" bestFit="1" customWidth="1"/>
  </cols>
  <sheetData>
    <row r="1" spans="1:25" ht="28.8" x14ac:dyDescent="0.3">
      <c r="E1" t="s">
        <v>4</v>
      </c>
      <c r="F1" t="s">
        <v>5</v>
      </c>
      <c r="K1" s="9" t="s">
        <v>20</v>
      </c>
      <c r="L1" s="13" t="s">
        <v>58</v>
      </c>
      <c r="M1" s="13" t="s">
        <v>55</v>
      </c>
      <c r="N1" s="13" t="s">
        <v>76</v>
      </c>
      <c r="O1" s="13" t="s">
        <v>54</v>
      </c>
      <c r="P1" s="15" t="s">
        <v>61</v>
      </c>
      <c r="Q1" s="16" t="s">
        <v>57</v>
      </c>
      <c r="R1" s="16" t="s">
        <v>55</v>
      </c>
      <c r="S1" s="16" t="s">
        <v>56</v>
      </c>
      <c r="T1" s="16" t="s">
        <v>54</v>
      </c>
      <c r="U1" s="17" t="s">
        <v>62</v>
      </c>
      <c r="V1" s="18" t="s">
        <v>63</v>
      </c>
      <c r="W1" t="s">
        <v>28</v>
      </c>
      <c r="Y1" t="s">
        <v>39</v>
      </c>
    </row>
    <row r="2" spans="1:25" x14ac:dyDescent="0.3">
      <c r="A2" s="2" t="s">
        <v>8</v>
      </c>
      <c r="B2" t="s">
        <v>36</v>
      </c>
      <c r="D2" t="s">
        <v>1</v>
      </c>
      <c r="E2" s="1">
        <v>8</v>
      </c>
      <c r="F2" s="1">
        <v>8</v>
      </c>
      <c r="H2" t="s">
        <v>10</v>
      </c>
      <c r="K2" s="8" t="s">
        <v>21</v>
      </c>
      <c r="L2" s="7">
        <f>'Simulateur calcul assistance'!$E$45</f>
        <v>0</v>
      </c>
      <c r="M2" s="7"/>
      <c r="N2" s="7"/>
      <c r="O2" s="8">
        <f>(IF(L2&gt;=500,500,L2)*-1)</f>
        <v>0</v>
      </c>
      <c r="P2" s="14">
        <f>IF('Simulateur calcul assistance'!$E$41="Apprentissage",((O2*50%)*('Simulateur calcul assistance'!$E$16+'Simulateur calcul assistance'!$E$18)*-1),0)</f>
        <v>0</v>
      </c>
      <c r="Q2" s="7">
        <f>'Simulateur calcul assistance'!$F$45</f>
        <v>0</v>
      </c>
      <c r="R2" s="8">
        <f>IF(Q2&gt;=500,500,Q2)</f>
        <v>0</v>
      </c>
      <c r="S2" s="8"/>
      <c r="T2" s="8">
        <f>(IF(Q2&gt;=500,500,Q2)*-1)</f>
        <v>0</v>
      </c>
      <c r="U2" s="14">
        <f>IF('Simulateur calcul assistance'!$F$41="Apprentissage",((T2*50%)*('Simulateur calcul assistance'!$E$16+'Simulateur calcul assistance'!$E$18)*-1),0)</f>
        <v>0</v>
      </c>
      <c r="V2" s="11">
        <f>P2+U2</f>
        <v>0</v>
      </c>
    </row>
    <row r="3" spans="1:25" x14ac:dyDescent="0.3">
      <c r="A3" s="4">
        <v>1</v>
      </c>
      <c r="B3" s="5">
        <v>0</v>
      </c>
      <c r="D3" t="s">
        <v>0</v>
      </c>
      <c r="E3" s="1">
        <v>1</v>
      </c>
      <c r="F3" s="1">
        <v>1</v>
      </c>
      <c r="H3" t="s">
        <v>35</v>
      </c>
      <c r="K3" s="12" t="s">
        <v>22</v>
      </c>
      <c r="L3" s="10">
        <f>'Simulateur calcul assistance'!$E$43</f>
        <v>0</v>
      </c>
      <c r="M3" s="10">
        <f>IF(L3&lt;200,L3,
IF(AND(L3*20%&lt;=200,L3&gt;=200),200,L3*20%))</f>
        <v>0</v>
      </c>
      <c r="N3" s="10">
        <v>500</v>
      </c>
      <c r="O3" s="11">
        <f>(IF(M3&lt;=N3,M3,N3)*-1)</f>
        <v>0</v>
      </c>
      <c r="P3" s="11">
        <f>IF('Simulateur calcul assistance'!$E$41="Activité lucrative",((O3*50%)*('Simulateur calcul assistance'!$E$16+'Simulateur calcul assistance'!$E$18)*-1),0)</f>
        <v>0</v>
      </c>
      <c r="Q3" s="10">
        <f>'Simulateur calcul assistance'!$F$45</f>
        <v>0</v>
      </c>
      <c r="R3" s="10">
        <f>IF(Q3&lt;200,Q3,
IF(AND(Q3*20%&lt;=200,Q3&gt;=200),200,Q3*20%))</f>
        <v>0</v>
      </c>
      <c r="S3" s="10">
        <v>500</v>
      </c>
      <c r="T3" s="11">
        <f>(IF(R3&lt;=S3,R3,S3)*-1)</f>
        <v>0</v>
      </c>
      <c r="U3" s="11">
        <f>IF('Simulateur calcul assistance'!$F$41="Activité lucrative",((T3*50%)*('Simulateur calcul assistance'!$E$16+'Simulateur calcul assistance'!$E$18)*-1),0)</f>
        <v>0</v>
      </c>
      <c r="V3" s="11">
        <f>P3+U3</f>
        <v>0</v>
      </c>
      <c r="W3" t="s">
        <v>30</v>
      </c>
      <c r="Y3" t="s">
        <v>40</v>
      </c>
    </row>
    <row r="4" spans="1:25" x14ac:dyDescent="0.3">
      <c r="A4" s="4">
        <v>2</v>
      </c>
      <c r="B4" s="5">
        <v>1</v>
      </c>
      <c r="D4" t="s">
        <v>3</v>
      </c>
      <c r="E4" s="1">
        <v>0.5</v>
      </c>
      <c r="F4" s="1">
        <v>0.5</v>
      </c>
      <c r="H4" t="s">
        <v>11</v>
      </c>
      <c r="I4">
        <v>31</v>
      </c>
      <c r="J4" t="s">
        <v>50</v>
      </c>
      <c r="K4" s="8" t="s">
        <v>38</v>
      </c>
      <c r="L4" s="7">
        <f>'Simulateur calcul assistance'!$E$45</f>
        <v>0</v>
      </c>
      <c r="M4" s="8"/>
      <c r="N4" s="8"/>
      <c r="O4" s="8">
        <v>0</v>
      </c>
      <c r="P4" s="14"/>
      <c r="Q4" s="7">
        <f>'Simulateur calcul assistance'!$F$45</f>
        <v>0</v>
      </c>
      <c r="R4" s="8"/>
      <c r="S4" s="8"/>
      <c r="T4" s="8">
        <v>0</v>
      </c>
      <c r="U4" s="8"/>
      <c r="V4" s="8"/>
      <c r="W4" t="s">
        <v>29</v>
      </c>
      <c r="Y4" t="s">
        <v>41</v>
      </c>
    </row>
    <row r="5" spans="1:25" x14ac:dyDescent="0.3">
      <c r="A5" s="4">
        <v>0</v>
      </c>
      <c r="B5" s="5">
        <v>2</v>
      </c>
      <c r="D5" t="s">
        <v>2</v>
      </c>
      <c r="E5" s="1">
        <v>2</v>
      </c>
      <c r="F5" s="1"/>
      <c r="H5" t="s">
        <v>12</v>
      </c>
      <c r="I5">
        <v>28</v>
      </c>
      <c r="J5" t="s">
        <v>11</v>
      </c>
      <c r="K5" s="11" t="s">
        <v>43</v>
      </c>
      <c r="L5" s="10">
        <f>'Simulateur calcul assistance'!$E$45</f>
        <v>0</v>
      </c>
      <c r="M5" s="10">
        <f>IF(L5&lt;100,L5,
IF(AND(L5*20%&lt;=100,L5&gt;=100),100,L5*20%))</f>
        <v>0</v>
      </c>
      <c r="N5" s="11">
        <v>250</v>
      </c>
      <c r="O5" s="11">
        <f>(IF(M5&lt;=N5,M5,N5)*-1)</f>
        <v>0</v>
      </c>
      <c r="P5" s="11"/>
      <c r="Q5" s="10">
        <f>'Simulateur calcul assistance'!$F$45</f>
        <v>0</v>
      </c>
      <c r="R5" s="10">
        <f>IF(Q5&lt;100,Q5,
IF(AND(Q5*20%&lt;=100,Q5&gt;=100),100,Q5*20%))</f>
        <v>0</v>
      </c>
      <c r="S5" s="11">
        <v>250</v>
      </c>
      <c r="T5" s="11">
        <f>(IF(R5&lt;=S5,R5,S5)*-1)</f>
        <v>0</v>
      </c>
      <c r="U5" s="11"/>
      <c r="V5" s="11"/>
    </row>
    <row r="6" spans="1:25" x14ac:dyDescent="0.3">
      <c r="A6" s="4"/>
      <c r="B6" s="5">
        <v>3</v>
      </c>
      <c r="D6" t="s">
        <v>7</v>
      </c>
      <c r="E6" s="1">
        <v>1</v>
      </c>
      <c r="F6" s="1">
        <v>0</v>
      </c>
      <c r="H6" t="s">
        <v>13</v>
      </c>
      <c r="I6">
        <v>31</v>
      </c>
      <c r="J6" t="s">
        <v>12</v>
      </c>
      <c r="K6" s="8" t="s">
        <v>72</v>
      </c>
      <c r="L6" s="7">
        <f>'Simulateur calcul assistance'!$E$45</f>
        <v>0</v>
      </c>
      <c r="M6" s="8"/>
      <c r="N6" s="8"/>
      <c r="O6" s="8">
        <v>0</v>
      </c>
      <c r="P6" s="14"/>
      <c r="Q6" s="7">
        <f>'Simulateur calcul assistance'!$F$45</f>
        <v>0</v>
      </c>
      <c r="R6" s="8"/>
      <c r="S6" s="8"/>
      <c r="T6" s="8">
        <v>0</v>
      </c>
      <c r="U6" s="8"/>
      <c r="V6" s="8"/>
    </row>
    <row r="7" spans="1:25" x14ac:dyDescent="0.3">
      <c r="A7" s="4"/>
      <c r="B7" s="5">
        <v>4</v>
      </c>
      <c r="D7" t="s">
        <v>6</v>
      </c>
      <c r="E7" s="1">
        <f>SUM(E2:E6)</f>
        <v>12.5</v>
      </c>
      <c r="F7" s="1">
        <f>SUM(F2:F6)</f>
        <v>9.5</v>
      </c>
      <c r="H7" t="s">
        <v>14</v>
      </c>
      <c r="I7">
        <v>30</v>
      </c>
      <c r="J7" t="s">
        <v>13</v>
      </c>
      <c r="K7" t="s">
        <v>60</v>
      </c>
      <c r="S7" t="s">
        <v>64</v>
      </c>
      <c r="T7" t="e">
        <f>(V3+V2)/('Simulateur calcul assistance'!$E$16+'Simulateur calcul assistance'!$E$18)</f>
        <v>#DIV/0!</v>
      </c>
      <c r="V7" t="b">
        <f>IF(AND('Simulateur calcul assistance'!$M$41="Prime famille",'Simulateur calcul assistance'!$N$41="Prime famille"),
IF(T7&gt;300,300,T7),
IF(OR('Simulateur calcul assistance'!M41="Prime famille",'Simulateur calcul assistance'!N41="Prime famille"),T7))</f>
        <v>0</v>
      </c>
    </row>
    <row r="8" spans="1:25" x14ac:dyDescent="0.3">
      <c r="A8" s="4"/>
      <c r="B8" s="5">
        <v>5</v>
      </c>
      <c r="H8" t="s">
        <v>15</v>
      </c>
      <c r="I8">
        <v>31</v>
      </c>
      <c r="J8" t="s">
        <v>14</v>
      </c>
    </row>
    <row r="9" spans="1:25" x14ac:dyDescent="0.3">
      <c r="A9" s="4"/>
      <c r="B9" s="5">
        <v>6</v>
      </c>
      <c r="H9" t="s">
        <v>16</v>
      </c>
      <c r="I9">
        <v>30</v>
      </c>
      <c r="J9" t="s">
        <v>15</v>
      </c>
      <c r="V9" t="s">
        <v>65</v>
      </c>
    </row>
    <row r="10" spans="1:25" x14ac:dyDescent="0.3">
      <c r="A10" s="4"/>
      <c r="B10" s="5">
        <v>7</v>
      </c>
      <c r="H10" t="s">
        <v>17</v>
      </c>
      <c r="I10">
        <v>31</v>
      </c>
      <c r="J10" t="s">
        <v>16</v>
      </c>
    </row>
    <row r="11" spans="1:25" x14ac:dyDescent="0.3">
      <c r="A11" s="4"/>
      <c r="B11" s="5">
        <v>8</v>
      </c>
      <c r="H11" t="s">
        <v>18</v>
      </c>
      <c r="I11">
        <v>31</v>
      </c>
      <c r="J11" t="s">
        <v>17</v>
      </c>
    </row>
    <row r="12" spans="1:25" x14ac:dyDescent="0.3">
      <c r="A12" s="4"/>
      <c r="B12" s="5">
        <v>9</v>
      </c>
      <c r="H12" t="s">
        <v>19</v>
      </c>
      <c r="I12">
        <v>30</v>
      </c>
      <c r="J12" t="s">
        <v>18</v>
      </c>
    </row>
    <row r="13" spans="1:25" x14ac:dyDescent="0.3">
      <c r="A13" s="4"/>
      <c r="B13" s="5"/>
      <c r="H13" t="s">
        <v>23</v>
      </c>
      <c r="I13">
        <v>31</v>
      </c>
      <c r="J13" t="s">
        <v>19</v>
      </c>
    </row>
    <row r="14" spans="1:25" x14ac:dyDescent="0.3">
      <c r="H14" t="s">
        <v>24</v>
      </c>
      <c r="I14">
        <v>30</v>
      </c>
      <c r="J14" t="s">
        <v>23</v>
      </c>
    </row>
    <row r="15" spans="1:25" x14ac:dyDescent="0.3">
      <c r="H15" t="s">
        <v>25</v>
      </c>
      <c r="I15">
        <v>31</v>
      </c>
      <c r="J15" t="s">
        <v>24</v>
      </c>
    </row>
    <row r="16" spans="1:25" x14ac:dyDescent="0.3">
      <c r="A16" s="3"/>
      <c r="H16" s="6"/>
      <c r="I16">
        <v>0</v>
      </c>
      <c r="J16" t="s">
        <v>51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Simulateur calcul assistance</vt:lpstr>
      <vt:lpstr>BDD</vt:lpstr>
      <vt:lpstr>'Simulateur calcul assistance'!Zone_d_impression</vt:lpstr>
    </vt:vector>
  </TitlesOfParts>
  <Company>EVAM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KILIC Buelent</dc:creator>
  <cp:lastModifiedBy>SUNDIN Agneta</cp:lastModifiedBy>
  <cp:lastPrinted>2022-09-01T07:35:30Z</cp:lastPrinted>
  <dcterms:created xsi:type="dcterms:W3CDTF">2022-06-20T13:48:34Z</dcterms:created>
  <dcterms:modified xsi:type="dcterms:W3CDTF">2022-09-01T13:56:06Z</dcterms:modified>
</cp:coreProperties>
</file>